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3.xml" ContentType="application/vnd.openxmlformats-officedocument.spreadsheetml.worksheet+xml"/>
  <Override PartName="/xl/worksheets/sheet12.xml" ContentType="application/vnd.openxmlformats-officedocument.spreadsheetml.worksheet+xml"/>
  <Override PartName="/xl/worksheets/sheet34.xml" ContentType="application/vnd.openxmlformats-officedocument.spreadsheetml.worksheet+xml"/>
  <Override PartName="/xl/worksheets/sheet13.xml" ContentType="application/vnd.openxmlformats-officedocument.spreadsheetml.worksheet+xml"/>
  <Override PartName="/xl/worksheets/sheet35.xml" ContentType="application/vnd.openxmlformats-officedocument.spreadsheetml.worksheet+xml"/>
  <Override PartName="/xl/worksheets/sheet14.xml" ContentType="application/vnd.openxmlformats-officedocument.spreadsheetml.worksheet+xml"/>
  <Override PartName="/xl/worksheets/sheet3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8.xml" ContentType="application/vnd.openxmlformats-officedocument.spreadsheetml.worksheet+xml"/>
  <Override PartName="/xl/worksheets/sheet17.xml" ContentType="application/vnd.openxmlformats-officedocument.spreadsheetml.worksheet+xml"/>
  <Override PartName="/xl/worksheets/sheet3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4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19.xml.rels" ContentType="application/vnd.openxmlformats-package.relationships+xml"/>
  <Override PartName="/xl/worksheets/_rels/sheet20.xml.rels" ContentType="application/vnd.openxmlformats-package.relationships+xml"/>
  <Override PartName="/xl/worksheets/_rels/sheet21.xml.rels" ContentType="application/vnd.openxmlformats-package.relationships+xml"/>
  <Override PartName="/xl/worksheets/_rels/sheet22.xml.rels" ContentType="application/vnd.openxmlformats-package.relationships+xml"/>
  <Override PartName="/xl/worksheets/_rels/sheet23.xml.rels" ContentType="application/vnd.openxmlformats-package.relationships+xml"/>
  <Override PartName="/xl/worksheets/_rels/sheet26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_rels/drawing1.xml.rels" ContentType="application/vnd.openxmlformats-package.relationship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7"/>
  </bookViews>
  <sheets>
    <sheet name="SI_1" sheetId="1" state="visible" r:id="rId2"/>
    <sheet name="COCOCO" sheetId="2" state="visible" r:id="rId3"/>
    <sheet name="SI_1A(COMUNI-PROVINCE-CITTA_ME)" sheetId="3" state="visible" r:id="rId4"/>
    <sheet name="SI_1A(UNIONE_COMUNI)" sheetId="4" state="visible" r:id="rId5"/>
    <sheet name="SI_1A(COMUNITA_MONTANE)" sheetId="5" state="visible" r:id="rId6"/>
    <sheet name="SI_1A_CONV" sheetId="6" state="visible" r:id="rId7"/>
    <sheet name="t1" sheetId="7" state="visible" r:id="rId8"/>
    <sheet name="t2" sheetId="8" state="visible" r:id="rId9"/>
    <sheet name="t2A" sheetId="9" state="visible" r:id="rId10"/>
    <sheet name="t3" sheetId="10" state="visible" r:id="rId11"/>
    <sheet name="t4" sheetId="11" state="visible" r:id="rId12"/>
    <sheet name="t5" sheetId="12" state="visible" r:id="rId13"/>
    <sheet name="t6" sheetId="13" state="visible" r:id="rId14"/>
    <sheet name="t7" sheetId="14" state="visible" r:id="rId15"/>
    <sheet name="t8" sheetId="15" state="visible" r:id="rId16"/>
    <sheet name="t9" sheetId="16" state="visible" r:id="rId17"/>
    <sheet name="t10" sheetId="17" state="visible" r:id="rId18"/>
    <sheet name="t11" sheetId="18" state="visible" r:id="rId19"/>
    <sheet name="t12" sheetId="19" state="visible" r:id="rId20"/>
    <sheet name="t13" sheetId="20" state="visible" r:id="rId21"/>
    <sheet name="t14" sheetId="21" state="visible" r:id="rId22"/>
    <sheet name="t15(1)" sheetId="22" state="visible" r:id="rId23"/>
    <sheet name="t15(2)" sheetId="23" state="visible" r:id="rId24"/>
    <sheet name="SICI(1)" sheetId="24" state="visible" r:id="rId25"/>
    <sheet name="SICI(2)" sheetId="25" state="visible" r:id="rId26"/>
    <sheet name="Tabella Riconciliazione" sheetId="26" state="visible" r:id="rId27"/>
    <sheet name="Valori Medi" sheetId="27" state="visible" r:id="rId28"/>
    <sheet name="Squadratura 1" sheetId="28" state="visible" r:id="rId29"/>
    <sheet name="Squadratura 2" sheetId="29" state="visible" r:id="rId30"/>
    <sheet name="Squadratura 3" sheetId="30" state="visible" r:id="rId31"/>
    <sheet name="Squadratura 4" sheetId="31" state="visible" r:id="rId32"/>
    <sheet name="Squadratura 7" sheetId="32" state="visible" r:id="rId33"/>
    <sheet name="Incongruenze 1 e 11" sheetId="33" state="visible" r:id="rId34"/>
    <sheet name="Incongruenza 2" sheetId="34" state="visible" r:id="rId35"/>
    <sheet name="Incongruenze 3, 12 e 13" sheetId="35" state="visible" r:id="rId36"/>
    <sheet name="Incongruenza 4 e controlli t14" sheetId="36" state="visible" r:id="rId37"/>
    <sheet name="Incongruenza 5" sheetId="37" state="visible" r:id="rId38"/>
    <sheet name="Incongruenza 6" sheetId="38" state="visible" r:id="rId39"/>
    <sheet name="Incongruenza 7" sheetId="39" state="visible" r:id="rId40"/>
    <sheet name="Incongruenza 8" sheetId="40" state="visible" r:id="rId41"/>
    <sheet name="Incongruenza 10" sheetId="41" state="visible" r:id="rId42"/>
    <sheet name="Incongruenza 14" sheetId="42" state="visible" r:id="rId43"/>
  </sheets>
  <externalReferences>
    <externalReference r:id="rId44"/>
    <externalReference r:id="rId45"/>
    <externalReference r:id="rId46"/>
    <externalReference r:id="rId47"/>
  </externalReferences>
  <definedNames>
    <definedName function="false" hidden="false" localSheetId="1" name="_xlnm.Print_Area" vbProcedure="false">COCOCO!$A$1:$H$27</definedName>
    <definedName function="false" hidden="false" localSheetId="32" name="_xlnm.Print_Area" vbProcedure="false">'Incongruenze 1 e 11'!$A$1:$E$21</definedName>
    <definedName function="false" hidden="false" localSheetId="34" name="_xlnm.Print_Area" vbProcedure="false">'Incongruenze 3, 12 e 13'!$A$1:$D$7</definedName>
    <definedName function="false" hidden="false" localSheetId="34" name="_xlnm.Print_Titles" vbProcedure="false">'Incongruenze 3, 12 e 13'!$4:$4</definedName>
    <definedName function="false" hidden="false" localSheetId="0" name="_xlnm.Print_Area" vbProcedure="false">SI_1!$A$1:$H$168</definedName>
    <definedName function="false" hidden="false" localSheetId="5" name="_xlnm.Print_Area" vbProcedure="false">SI_1A_CONV!$A$1:$H$162</definedName>
    <definedName function="false" hidden="false" localSheetId="2" name="_xlnm.Print_Area" vbProcedure="false">'SI_1A(COMUNI-PROVINCE-CITTA_ME)'!$A$1:$H$180</definedName>
    <definedName function="false" hidden="false" localSheetId="4" name="_xlnm.Print_Area" vbProcedure="false">'SI_1A(COMUNITA_MONTANE)'!$A$1:$H$180</definedName>
    <definedName function="false" hidden="false" localSheetId="3" name="_xlnm.Print_Area" vbProcedure="false">'SI_1A(UNIONE_COMUNI)'!$A$1:$H$180</definedName>
    <definedName function="false" hidden="false" localSheetId="23" name="_xlnm.Print_Area" vbProcedure="false">'SICI(1)'!$A$1:$E$95</definedName>
    <definedName function="false" hidden="false" localSheetId="24" name="_xlnm.Print_Area" vbProcedure="false">'SICI(2)'!$A$1:$E$99</definedName>
    <definedName function="false" hidden="false" localSheetId="27" name="_xlnm.Print_Area" vbProcedure="false">'Squadratura 1'!$A$1:$J$50</definedName>
    <definedName function="false" hidden="false" localSheetId="28" name="_xlnm.Print_Area" vbProcedure="false">'Squadratura 2'!$A$1:$L$51</definedName>
    <definedName function="false" hidden="false" localSheetId="29" name="_xlnm.Print_Area" vbProcedure="false">'Squadratura 3'!$A$1:$AB$52</definedName>
    <definedName function="false" hidden="false" localSheetId="30" name="_xlnm.Print_Area" vbProcedure="false">'Squadratura 4'!$A$1:$I$50</definedName>
    <definedName function="false" hidden="false" localSheetId="31" name="_xlnm.Print_Area" vbProcedure="false">'Squadratura 7'!$A$1:$D$24</definedName>
    <definedName function="false" hidden="false" localSheetId="6" name="_xlnm.Print_Area" vbProcedure="false">t1!$A$1:$AK$200</definedName>
    <definedName function="false" hidden="false" localSheetId="6" name="_xlnm.Print_Titles" vbProcedure="false">t1!$1:$5</definedName>
    <definedName function="false" hidden="false" localSheetId="16" name="_xlnm.Print_Area" vbProcedure="false">t10!$A$1:$AV$52</definedName>
    <definedName function="false" hidden="false" localSheetId="16" name="_xlnm.Print_Titles" vbProcedure="false">t10!$A:$B,t10!$1:$2</definedName>
    <definedName function="false" hidden="false" localSheetId="17" name="_xlnm.Print_Area" vbProcedure="false">t11!$A$1:$BA$54</definedName>
    <definedName function="false" hidden="false" localSheetId="18" name="_xlnm.Print_Area" vbProcedure="false">t12!$A$1:$AI$54</definedName>
    <definedName function="false" hidden="false" localSheetId="18" name="_xlnm.Print_Titles" vbProcedure="false">t12!$1:$5</definedName>
    <definedName function="false" hidden="false" localSheetId="19" name="_xlnm.Print_Area" vbProcedure="false">t13!$A$1:$BB$53</definedName>
    <definedName function="false" hidden="false" localSheetId="19" name="_xlnm.Print_Titles" vbProcedure="false">t13!$1:$5</definedName>
    <definedName function="false" hidden="false" localSheetId="20" name="_xlnm.Print_Area" vbProcedure="false">t14!$A$1:$H$38</definedName>
    <definedName function="false" hidden="false" localSheetId="21" name="_xlnm.Print_Area" vbProcedure="false">'t15(1)'!$A$1:$G$41</definedName>
    <definedName function="false" hidden="false" localSheetId="22" name="_xlnm.Print_Area" vbProcedure="false">'t15(2)'!$A$1:$G$44</definedName>
    <definedName function="false" hidden="false" localSheetId="22" name="_xlnm.Print_Titles" vbProcedure="false">'t15(2)'!$3:$4</definedName>
    <definedName function="false" hidden="false" localSheetId="7" name="_xlnm.Print_Titles" vbProcedure="false">t2!$1:$5</definedName>
    <definedName function="false" hidden="false" localSheetId="8" name="_xlnm.Print_Area" vbProcedure="false">t2A!$A$1:$S$18</definedName>
    <definedName function="false" hidden="false" localSheetId="9" name="_xlnm.Print_Area" vbProcedure="false">t3!$A$1:$R$55</definedName>
    <definedName function="false" hidden="false" localSheetId="10" name="_xlnm.Print_Area" vbProcedure="false">t4!$A$1:$AU$52</definedName>
    <definedName function="false" hidden="false" localSheetId="10" name="_xlnm.Print_Titles" vbProcedure="false">t4!$A:$B,t4!$1:$5</definedName>
    <definedName function="false" hidden="false" localSheetId="11" name="_xlnm.Print_Area" vbProcedure="false">t5!$A$1:$T$54</definedName>
    <definedName function="false" hidden="false" localSheetId="13" name="_xlnm.Print_Area" vbProcedure="false">t7!$A$1:$X$52</definedName>
    <definedName function="false" hidden="false" localSheetId="14" name="_xlnm.Print_Area" vbProcedure="false">t8!$A$1:$AB$53</definedName>
    <definedName function="false" hidden="false" localSheetId="15" name="_xlnm.Print_Area" vbProcedure="false">t9!$A$1:$P$52</definedName>
    <definedName function="false" hidden="false" localSheetId="26" name="_xlnm.Print_Area" vbProcedure="false">'Valori Medi'!$A$1:$T$52</definedName>
    <definedName function="false" hidden="false" localSheetId="26" name="_xlnm.Print_Titles" vbProcedure="false">'Valori Medi'!$A:$E,'Valori Medi'!$4:$5</definedName>
    <definedName function="false" hidden="false" name="CODI_ISTITUZIONE" vbProcedure="false">#REF!</definedName>
    <definedName function="false" hidden="false" name="CODI_ISTITUZIONE2" vbProcedure="false">#REF!</definedName>
    <definedName function="false" hidden="false" name="DESC_ISTITUZIONE" vbProcedure="false">#REF!</definedName>
    <definedName function="false" hidden="false" name="DESC_ISTITUZIONE2" vbProcedure="false">#REF!</definedName>
    <definedName function="false" hidden="false" name="_xlfn_BAHTTEXT" vbProcedure="false"/>
    <definedName function="false" hidden="false" localSheetId="5" name="CODI_ISTITUZIONE2" vbProcedure="false">'[2]'!$C$3</definedName>
    <definedName function="false" hidden="false" localSheetId="5" name="DESC_ISTITUZIONE2" vbProcedure="false">'[2]'!$C$3</definedName>
    <definedName function="false" hidden="false" localSheetId="14" name="Excel_BuiltIn__FilterDatabase" vbProcedure="false">t8!$A$3:$AB$50</definedName>
    <definedName function="false" hidden="false" localSheetId="23" name="CODI_ISTITUZIONE" vbProcedure="false">'[3]'!$D$4</definedName>
    <definedName function="false" hidden="false" localSheetId="23" name="CODI_ISTITUZIONE2" vbProcedure="false">'[3]'!$E$5</definedName>
    <definedName function="false" hidden="false" localSheetId="23" name="DESC_ISTITUZIONE" vbProcedure="false">'[3]'!$E$5</definedName>
    <definedName function="false" hidden="false" localSheetId="23" name="DESC_ISTITUZIONE2" vbProcedure="false">'[3]'!$E$5</definedName>
    <definedName function="false" hidden="false" localSheetId="24" name="CODI_ISTITUZIONE2" vbProcedure="false">'[3]'!$E$5</definedName>
    <definedName function="false" hidden="false" localSheetId="24" name="DESC_ISTITUZIONE2" vbProcedure="false">'[3]'!$E$5</definedName>
    <definedName function="false" hidden="false" localSheetId="27" name="Excel_BuiltIn_Print_Titles" vbProcedure="false">#REF!</definedName>
    <definedName function="false" hidden="false" localSheetId="28" name="Excel_BuiltIn_Print_Titles" vbProcedure="false">#REF!</definedName>
    <definedName function="false" hidden="false" localSheetId="29" name="Excel_BuiltIn_Print_Titles" vbProcedure="false">#REF!</definedName>
    <definedName function="false" hidden="false" localSheetId="30" name="Excel_BuiltIn_Print_Titles" vbProcedure="false">#REF!</definedName>
    <definedName function="false" hidden="false" localSheetId="31" name="CODI_ISTITUZIONE2" vbProcedure="false">#REF!</definedName>
    <definedName function="false" hidden="false" localSheetId="31" name="DESC_ISTITUZIONE2" vbProcedure="false">#REF!</definedName>
    <definedName function="false" hidden="false" localSheetId="31" name="Excel_BuiltIn_Print_Titles" vbProcedure="false">#REF!</definedName>
    <definedName function="false" hidden="false" localSheetId="32" name="Excel_BuiltIn_Print_Titles" vbProcedure="false">#REF!</definedName>
    <definedName function="false" hidden="false" localSheetId="34" name="CODI_ISTITUZIONE2" vbProcedure="false">'[1]'!$C$3</definedName>
    <definedName function="false" hidden="false" localSheetId="34" name="DESC_ISTITUZIONE2" vbProcedure="false">'[1]'!$C$3</definedName>
    <definedName function="false" hidden="false" localSheetId="39" name="CODI_ISTITUZIONE2" vbProcedure="false">#REF!</definedName>
    <definedName function="false" hidden="false" localSheetId="39" name="DESC_ISTITUZIONE2" vbProcedure="false">#REF!</definedName>
    <definedName function="false" hidden="false" localSheetId="41" name="CODI_ISTITUZIONE2" vbProcedure="false">#REF!</definedName>
    <definedName function="false" hidden="false" localSheetId="41" name="DESC_ISTITUZIONE2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<sst xmlns="http://schemas.openxmlformats.org/spreadsheetml/2006/main" count="2298" uniqueCount="1143">
  <si>
    <t xml:space="preserve">1.0</t>
  </si>
  <si>
    <t xml:space="preserve">RALN</t>
  </si>
  <si>
    <t xml:space="preserve">INFORMAZIONI ISTITUZIONE</t>
  </si>
  <si>
    <t xml:space="preserve">PARTITA IVA DELL'ENTE</t>
  </si>
  <si>
    <t xml:space="preserve">*</t>
  </si>
  <si>
    <t xml:space="preserve">CODICE FISCALE DELL'ENTE </t>
  </si>
  <si>
    <t xml:space="preserve">TELEFONO</t>
  </si>
  <si>
    <t xml:space="preserve">075/4693000</t>
  </si>
  <si>
    <t xml:space="preserve">FAX </t>
  </si>
  <si>
    <t xml:space="preserve">075/4693228</t>
  </si>
  <si>
    <t xml:space="preserve">E-MAIL</t>
  </si>
  <si>
    <t xml:space="preserve">adisu@pec.it</t>
  </si>
  <si>
    <t xml:space="preserve">INDIRIZZO</t>
  </si>
  <si>
    <t xml:space="preserve">VIA </t>
  </si>
  <si>
    <t xml:space="preserve">N° Civico</t>
  </si>
  <si>
    <t xml:space="preserve">C.A.P.</t>
  </si>
  <si>
    <t xml:space="preserve">CITTA'                                                     PROV.</t>
  </si>
  <si>
    <t xml:space="preserve">INDIRIZZO PAGINA WEB DELL'ENTE</t>
  </si>
  <si>
    <t xml:space="preserve">https://www.adisu.umbria.it</t>
  </si>
  <si>
    <t xml:space="preserve">COMPONENTI COLLEGIO DEI REVISORI (O ORGANO EQUIVALENTE)</t>
  </si>
  <si>
    <t xml:space="preserve">PRESIDENTE:</t>
  </si>
  <si>
    <t xml:space="preserve">COGNOME</t>
  </si>
  <si>
    <t xml:space="preserve">NOME</t>
  </si>
  <si>
    <t xml:space="preserve">E-Mail</t>
  </si>
  <si>
    <t xml:space="preserve">CASTELLANI</t>
  </si>
  <si>
    <t xml:space="preserve">FABIO</t>
  </si>
  <si>
    <t xml:space="preserve">ragcastellani@studiocastellani.net</t>
  </si>
  <si>
    <t xml:space="preserve">COMPONENTI:</t>
  </si>
  <si>
    <t xml:space="preserve">VILLARINI</t>
  </si>
  <si>
    <t xml:space="preserve">ALESSANDRO</t>
  </si>
  <si>
    <t xml:space="preserve">a.villarini@alice.it</t>
  </si>
  <si>
    <t xml:space="preserve">CESARINI</t>
  </si>
  <si>
    <t xml:space="preserve">PAOLO</t>
  </si>
  <si>
    <t xml:space="preserve">studiocesarini@virgilio.it</t>
  </si>
  <si>
    <t xml:space="preserve">I modelli debbono essere sottoscritti dai revisori dei conti</t>
  </si>
  <si>
    <t xml:space="preserve">RESPONSABILE DEL PROCEDIMENTO AMMINISTRATIVO DI CUI ALLA LEGGE 7/8/90, N. 241 CAPO II°</t>
  </si>
  <si>
    <r>
      <rPr>
        <sz val="8"/>
        <rFont val="Arial"/>
        <family val="2"/>
      </rPr>
      <t xml:space="preserve">COGNOME </t>
    </r>
    <r>
      <rPr>
        <b val="true"/>
        <sz val="12"/>
        <rFont val="Arial"/>
        <family val="2"/>
      </rPr>
      <t xml:space="preserve">*</t>
    </r>
  </si>
  <si>
    <r>
      <rPr>
        <sz val="8"/>
        <rFont val="Arial"/>
        <family val="2"/>
      </rPr>
      <t xml:space="preserve">NOME </t>
    </r>
    <r>
      <rPr>
        <b val="true"/>
        <sz val="12"/>
        <rFont val="Arial"/>
        <family val="2"/>
      </rPr>
      <t xml:space="preserve">*</t>
    </r>
  </si>
  <si>
    <r>
      <rPr>
        <sz val="8"/>
        <rFont val="Arial"/>
        <family val="2"/>
      </rPr>
      <t xml:space="preserve">E-Mail </t>
    </r>
    <r>
      <rPr>
        <b val="true"/>
        <sz val="12"/>
        <rFont val="Arial"/>
        <family val="2"/>
      </rPr>
      <t xml:space="preserve">*</t>
    </r>
  </si>
  <si>
    <r>
      <rPr>
        <sz val="8"/>
        <rFont val="Arial"/>
        <family val="2"/>
      </rPr>
      <t xml:space="preserve">TELEFONO </t>
    </r>
    <r>
      <rPr>
        <b val="true"/>
        <sz val="12"/>
        <rFont val="Arial"/>
        <family val="2"/>
      </rPr>
      <t xml:space="preserve">*</t>
    </r>
  </si>
  <si>
    <t xml:space="preserve">FAX</t>
  </si>
  <si>
    <t xml:space="preserve">CAPEZZALI</t>
  </si>
  <si>
    <t xml:space="preserve">STEFANO</t>
  </si>
  <si>
    <t xml:space="preserve">stefano.capezzali@adisu.umbria.it</t>
  </si>
  <si>
    <t xml:space="preserve">075/4693240</t>
  </si>
  <si>
    <t xml:space="preserve">REFERENTE DA CONTATTARE</t>
  </si>
  <si>
    <t xml:space="preserve">MATTIOLI</t>
  </si>
  <si>
    <t xml:space="preserve">TIZIANA</t>
  </si>
  <si>
    <t xml:space="preserve">tiziana.mattioli@adisu.umbria.it</t>
  </si>
  <si>
    <t xml:space="preserve">075/4693245</t>
  </si>
  <si>
    <t xml:space="preserve">DOMANDE PRESENTI IN CIRCOLARE</t>
  </si>
  <si>
    <t xml:space="preserve">Non compilare</t>
  </si>
  <si>
    <t xml:space="preserve">*3</t>
  </si>
  <si>
    <t xml:space="preserve">*4</t>
  </si>
  <si>
    <t xml:space="preserve">numero unità</t>
  </si>
  <si>
    <t xml:space="preserve">Indicare il numero di unita di personale utilizzato a qualsiasi titolo (comando o altro) nelle attivita esternalizzate con esclusione delle unita effettivamente cessate a seguito di esternalizzazioni.</t>
  </si>
  <si>
    <t xml:space="preserve">numero contratti</t>
  </si>
  <si>
    <t xml:space="preserve">Indicare il numero dei contratti di collaborazione coordinata e continuativa.</t>
  </si>
  <si>
    <t xml:space="preserve">Indicare il numero degli incarichi libero professionale, studio, ricerca e consulenza.</t>
  </si>
  <si>
    <t xml:space="preserve"> </t>
  </si>
  <si>
    <t xml:space="preserve">Indicare il numero di contratti per prestazioni professionali consistenti nella resa di servizi o adempimenti obbligatori per legge.</t>
  </si>
  <si>
    <t xml:space="preserve">valore</t>
  </si>
  <si>
    <t xml:space="preserve">Indicare il totale delle somme trattenute ai dipendenti nell'anno di rilevazione per le assenze per malattia in applicazione dell'art. 71 del D.L. n. 112 del 25/06/2008 convertito in L. 133/2008.</t>
  </si>
  <si>
    <t xml:space="preserve">Indicare il numero delle unita rilevate in tabella 1 tra i "presenti al 31.12" che appartengono alle categorie protette (Legge n.68/99).</t>
  </si>
  <si>
    <t xml:space="preserve">Quanti sono i dipendenti al 31.12 in aspettativa per dottorato di ricerca con retribuzione a carico dell'amministrazione ai sensi dell’articolo 2 della legge 476/1984 e s.m.?</t>
  </si>
  <si>
    <t xml:space="preserve">Quante persone sono state impiegate nell'anno (a tempo determinato, con  co.co.co. o con incarichi) il cui costo e totalmente sostenuto con finanziamenti esterni dell'unione europea o di privati?</t>
  </si>
  <si>
    <t xml:space="preserve">Indicare il numero delle unita rilevate in tabella 1 tra i "presenti al 31.12" che risultavano titolari di permessi per legge n. 104/92.</t>
  </si>
  <si>
    <t xml:space="preserve">Indicare il numero delle unita rilevate in tabella 1 tra i "presenti al 31.12" che risultavano titolari di permessi ai sensi dell'art. 42, c.5 D.lgs.151/2001.</t>
  </si>
  <si>
    <t xml:space="preserve">Unità di personale con qualifica dirigenziale assegnate agli uffici di diretta collaborazione con gli organi di indirizzo politico</t>
  </si>
  <si>
    <t xml:space="preserve">Unità di personale non dirigente assegnate agli uffici di diretta collaborazione con gli organi di indirizzo politico </t>
  </si>
  <si>
    <t xml:space="preserve">Unità di pers. est. all'istituzione, in posizione di comando, distacco, fuori ruolo, esperti, consulenti o co.co.co assegnate agli uffici di diretta collaborazione con gli organi di indirizzo politico  </t>
  </si>
  <si>
    <t xml:space="preserve">Spesa complessivamente sostenuta per il personale con qualifica dirigenziale assegnato agli uffici di diretta collaborazione con gli organi di indirizzo politico</t>
  </si>
  <si>
    <t xml:space="preserve">Spesa complessivamente sostenuta per il personale non dirigenziale assegnato agli uffici di diretta collaborazione con gli organi di indirizzo politico</t>
  </si>
  <si>
    <t xml:space="preserve">Spesa sostenuta per il personale esterno all'amministrazione, in posizione di comando, distacco, fuori ruolo, esperti, consulenti e CO.CO.CO. assegnati agli uffici di diretta collaborazione con gli organi di indirizzo politico</t>
  </si>
  <si>
    <t xml:space="preserve">NOTE E CHIARIMENTI ALLA RILEVAZIONE
(max 1500 caratteri)</t>
  </si>
  <si>
    <t xml:space="preserve">TABELLE COMPILATE
(attenzione: la seguente sezione verrà compilata in automatico; all'atto dell'inserimento dei dati nel kit verrà annerita la relativa casella)</t>
  </si>
  <si>
    <t xml:space="preserve">ANOMALIE RISCONTRATE
(attenzione: la seguente sezione verrà compilata in automatico; all'atto dell'inserimento dei dati nel kit verranno evidenziate eventuali anomalie)</t>
  </si>
  <si>
    <r>
      <rPr>
        <b val="true"/>
        <sz val="11"/>
        <rFont val="Arial"/>
        <family val="2"/>
      </rPr>
      <t xml:space="preserve">*(asterisco): si intende campo obbligatorio
</t>
    </r>
    <r>
      <rPr>
        <sz val="9"/>
        <rFont val="Arial"/>
        <family val="2"/>
      </rPr>
      <t xml:space="preserve">(1)</t>
    </r>
    <r>
      <rPr>
        <sz val="8"/>
        <rFont val="Arial"/>
        <family val="2"/>
      </rPr>
      <t xml:space="preserve">  </t>
    </r>
    <r>
      <rPr>
        <i val="true"/>
        <sz val="11"/>
        <rFont val="Arial"/>
        <family val="2"/>
      </rPr>
      <t xml:space="preserve">La SQ7 va considerata solo dagli Enti tenuti alla compilazione della SI_1A (Comuni, Province, Unioni di Comuni, Comunità Montane)</t>
    </r>
  </si>
  <si>
    <t xml:space="preserve">CoCoCo</t>
  </si>
  <si>
    <t xml:space="preserve">controllo DOT. ORG.</t>
  </si>
  <si>
    <t xml:space="preserve">SI_1A</t>
  </si>
  <si>
    <t xml:space="preserve">SQ 1</t>
  </si>
  <si>
    <t xml:space="preserve">SI_1A_CONV</t>
  </si>
  <si>
    <t xml:space="preserve">SQ 2</t>
  </si>
  <si>
    <t xml:space="preserve">T1</t>
  </si>
  <si>
    <t xml:space="preserve">SQ 3</t>
  </si>
  <si>
    <t xml:space="preserve">T2</t>
  </si>
  <si>
    <t xml:space="preserve">SQ 4</t>
  </si>
  <si>
    <t xml:space="preserve">T2A</t>
  </si>
  <si>
    <r>
      <rPr>
        <sz val="8"/>
        <color rgb="FFFFFFFF"/>
        <rFont val="Arial"/>
        <family val="0"/>
      </rPr>
      <t xml:space="preserve">SQ 7 </t>
    </r>
    <r>
      <rPr>
        <sz val="8"/>
        <color rgb="FFFFFFFF"/>
        <rFont val="Arial"/>
        <family val="2"/>
      </rPr>
      <t xml:space="preserve">(1)</t>
    </r>
  </si>
  <si>
    <t xml:space="preserve">T3</t>
  </si>
  <si>
    <t xml:space="preserve">SQ 9</t>
  </si>
  <si>
    <t xml:space="preserve">T4</t>
  </si>
  <si>
    <t xml:space="preserve">SQ 10</t>
  </si>
  <si>
    <t xml:space="preserve">T5</t>
  </si>
  <si>
    <t xml:space="preserve">IN 1</t>
  </si>
  <si>
    <t xml:space="preserve">T6</t>
  </si>
  <si>
    <t xml:space="preserve">IN 2</t>
  </si>
  <si>
    <t xml:space="preserve">T7</t>
  </si>
  <si>
    <t xml:space="preserve">IN 3</t>
  </si>
  <si>
    <t xml:space="preserve">T8</t>
  </si>
  <si>
    <t xml:space="preserve">IN 4</t>
  </si>
  <si>
    <t xml:space="preserve">T9</t>
  </si>
  <si>
    <t xml:space="preserve">IN 5</t>
  </si>
  <si>
    <t xml:space="preserve">T10</t>
  </si>
  <si>
    <t xml:space="preserve">IN 6</t>
  </si>
  <si>
    <t xml:space="preserve">T11</t>
  </si>
  <si>
    <t xml:space="preserve">IN 7</t>
  </si>
  <si>
    <t xml:space="preserve">T12</t>
  </si>
  <si>
    <t xml:space="preserve">IN 8</t>
  </si>
  <si>
    <t xml:space="preserve">T13</t>
  </si>
  <si>
    <t xml:space="preserve">IN 9</t>
  </si>
  <si>
    <t xml:space="preserve">T14</t>
  </si>
  <si>
    <t xml:space="preserve">IN 10</t>
  </si>
  <si>
    <t xml:space="preserve">T15</t>
  </si>
  <si>
    <t xml:space="preserve">IN 11</t>
  </si>
  <si>
    <t xml:space="preserve">SICI</t>
  </si>
  <si>
    <t xml:space="preserve">IN 12</t>
  </si>
  <si>
    <t xml:space="preserve">TRC</t>
  </si>
  <si>
    <t xml:space="preserve">IN 13</t>
  </si>
  <si>
    <t xml:space="preserve">IN 14</t>
  </si>
  <si>
    <t xml:space="preserve">IN 15</t>
  </si>
  <si>
    <t xml:space="preserve">IN 16</t>
  </si>
  <si>
    <t xml:space="preserve">NF</t>
  </si>
  <si>
    <t xml:space="preserve">VALORE</t>
  </si>
  <si>
    <t xml:space="preserve">*1</t>
  </si>
  <si>
    <t xml:space="preserve">Indicare il numero dei contratti co.co.co. attivi nel corso dell’anno secondo la tipologia:</t>
  </si>
  <si>
    <t xml:space="preserve">a) Tecnico</t>
  </si>
  <si>
    <t xml:space="preserve">b) Giuridico-amministrativo</t>
  </si>
  <si>
    <t xml:space="preserve">c) Economico</t>
  </si>
  <si>
    <t xml:space="preserve">*2</t>
  </si>
  <si>
    <t xml:space="preserve">Quanti dei contratti co.co.co. attivi nel corso dell’anno hanno un compenso maggiore di € 20.000?</t>
  </si>
  <si>
    <t xml:space="preserve">Suddividere i contratti co.co.co. attivi nel corso dell’anno secondo la loro durata:</t>
  </si>
  <si>
    <t xml:space="preserve">a) 1 - 3 mesi</t>
  </si>
  <si>
    <t xml:space="preserve">b) 4 - 6 mesi</t>
  </si>
  <si>
    <t xml:space="preserve">c) 7 - 12 mesi</t>
  </si>
  <si>
    <t xml:space="preserve">d) oltre 12 mesi</t>
  </si>
  <si>
    <r>
      <rPr>
        <b val="true"/>
        <sz val="11"/>
        <rFont val="Arial"/>
        <family val="2"/>
      </rPr>
      <t xml:space="preserve">I co.co.co. attivi nel corso dell’anno quante persone diverse hanno riguardato? </t>
    </r>
    <r>
      <rPr>
        <b val="true"/>
        <i val="true"/>
        <sz val="11"/>
        <rFont val="Arial"/>
        <family val="2"/>
      </rPr>
      <t xml:space="preserve">(Poiché con una stessa persona possono essere stipulati più co.co.co. si chiede di specificare il n. delle persone che hanno avuto almeno un co.co.co. attivo nel corso dell’anno)</t>
    </r>
  </si>
  <si>
    <t xml:space="preserve">   Suddividere le persone con cui sono stati stipulati uno o più contratti co.co.co. in base ai titoli di studio:</t>
  </si>
  <si>
    <t xml:space="preserve">a) Laurea</t>
  </si>
  <si>
    <t xml:space="preserve">b) Diploma superiore</t>
  </si>
  <si>
    <t xml:space="preserve">c) Diploma inferiore</t>
  </si>
  <si>
    <t xml:space="preserve">VALORE %</t>
  </si>
  <si>
    <t xml:space="preserve">% di superficie in area montana</t>
  </si>
  <si>
    <t xml:space="preserve">% di popolazione residente in area montana</t>
  </si>
  <si>
    <t xml:space="preserve">SI</t>
  </si>
  <si>
    <t xml:space="preserve">NO</t>
  </si>
  <si>
    <t xml:space="preserve">Sede autonoma</t>
  </si>
  <si>
    <t xml:space="preserve">L'Ente fa parte di una "Unione di Comuni", ai sensi dell'art. 32 del d.lgs 267/2000 o di analoghe disposizioni delle Regioni e Province Autonome?</t>
  </si>
  <si>
    <t xml:space="preserve">*6</t>
  </si>
  <si>
    <t xml:space="preserve">Nel caso in cui siano stati esternalizzati dei servizi, l'Ente ha adempiuto a quanto previsto dall'articolo 6-bis del d.lgs. 165/2001 come modificato dall'art. 4 c. 2 del d.lgs. 75/2017?</t>
  </si>
  <si>
    <t xml:space="preserve">*7</t>
  </si>
  <si>
    <t xml:space="preserve">E' stato adottato il piano triennale dei fabbisogni di personale previsto dall'art.6, co 2, dlgs 165/2001 modificato dall'art.4 dlgs 75/2017 o analoghe disposizioni delle Regioni e Province Autonome?</t>
  </si>
  <si>
    <t xml:space="preserve">*8</t>
  </si>
  <si>
    <t xml:space="preserve">E’ stato adottato il piano annuale delle assunzioni previsto dall’art. 20 della Legge 488/1999, o di analoghe disposizioni delle Regioni e Province Autonome?</t>
  </si>
  <si>
    <t xml:space="preserve">Al 31.12 le funzioni di Direttore Generale erano svolte da:  </t>
  </si>
  <si>
    <t xml:space="preserve">*10</t>
  </si>
  <si>
    <t xml:space="preserve"> - Soggetto appositamente incaricato; </t>
  </si>
  <si>
    <t xml:space="preserve">*11</t>
  </si>
  <si>
    <t xml:space="preserve"> - Segretario comunale (art. 108 comma 4 d.lgs. 267/2000)</t>
  </si>
  <si>
    <t xml:space="preserve">L’incarico di Direttore Generale è stato conferito in data antecedente al 28 marzo 2010?</t>
  </si>
  <si>
    <t xml:space="preserve">*15</t>
  </si>
  <si>
    <t xml:space="preserve">L’ente ha attive al 31/12 convenzioni con altri enti ai sensi dell’art. 30 del T.U.E.L. , o di analoghe disposizioni delle Regioni e Province Autonome?</t>
  </si>
  <si>
    <t xml:space="preserve">*16</t>
  </si>
  <si>
    <t xml:space="preserve">E’ stato istituito un ufficio / servizio disciplinare?</t>
  </si>
  <si>
    <t xml:space="preserve">*17</t>
  </si>
  <si>
    <t xml:space="preserve">Valore in percentuale dell' incidenza della spesa del personale in rapporto alle spese correnti?</t>
  </si>
  <si>
    <t xml:space="preserve">*18</t>
  </si>
  <si>
    <t xml:space="preserve">L'Ente, con popolazione compresa tra 1.000 e 3.000 abitanti, si è avvalso della facoltà assunzionale prevista dall'art. 1 comma 228 della L. 208/2015 come modificato dall'art. 22 del d.l. 50/2017?</t>
  </si>
  <si>
    <t xml:space="preserve">*19</t>
  </si>
  <si>
    <t xml:space="preserve">Numero di unità di personale assunte come stagionali a progetto (l.296/2006 comma 564 o di analoghe disposizioni delle Regioni e Province Autonome)</t>
  </si>
  <si>
    <t xml:space="preserve">*20</t>
  </si>
  <si>
    <t xml:space="preserve">Numero di persone in ingresso o uscita con mobilità fra pubblico e privato ex art. 23 bis comma 7 d.lgs.165/2001 o di analoghe disposizioni delle Regioni e Province Autonome</t>
  </si>
  <si>
    <t xml:space="preserve">*21</t>
  </si>
  <si>
    <t xml:space="preserve">L'Ente ha provveduto a reinternalizzare funzioni o servizi? </t>
  </si>
  <si>
    <t xml:space="preserve">In caso di risposta affermativa si passa alla sottodomanda:</t>
  </si>
  <si>
    <t xml:space="preserve">Ha riassorbito il personale già dipendente di amministrazioni pubbliche secondo quanto previsto dall'art. 19 c. 8 del dlgs. n. 175/2016?</t>
  </si>
  <si>
    <t xml:space="preserve">*24</t>
  </si>
  <si>
    <t xml:space="preserve">L'Ente ha proceduto alla revisione straordinaria delle partecipazioni societarie ex art. 24 TUSP n. 175/2016?</t>
  </si>
  <si>
    <t xml:space="preserve">NUMERO UNITA'</t>
  </si>
  <si>
    <t xml:space="preserve">*25</t>
  </si>
  <si>
    <t xml:space="preserve">Numero dirigenti appartenenti alla polizia locale</t>
  </si>
  <si>
    <t xml:space="preserve">*26</t>
  </si>
  <si>
    <t xml:space="preserve">Numero appartenenti alla polizia locale di categoria D</t>
  </si>
  <si>
    <t xml:space="preserve">*27</t>
  </si>
  <si>
    <t xml:space="preserve">Numero appartenenti alla polizia locale di categoria C</t>
  </si>
  <si>
    <t xml:space="preserve">*28</t>
  </si>
  <si>
    <t xml:space="preserve">L’Ente gestisce funzioni fondamentali in forma associata ai sensi dell’art.14, c.28, L.122/2010 e s.m.?</t>
  </si>
  <si>
    <t xml:space="preserve">Solo per chi ha risposto SI' alla domanda n. 28</t>
  </si>
  <si>
    <t xml:space="preserve">NUMERO</t>
  </si>
  <si>
    <t xml:space="preserve">quante funzioni con convenzioni?</t>
  </si>
  <si>
    <t xml:space="preserve">quante funzioni con unione di comuni?</t>
  </si>
  <si>
    <t xml:space="preserve">*57</t>
  </si>
  <si>
    <t xml:space="preserve">Quanti ex LSU/LPU/ASU sono stati stabilizzati (a tempo indeterminato) nell'anno di rilevazione?</t>
  </si>
  <si>
    <t xml:space="preserve">*58</t>
  </si>
  <si>
    <t xml:space="preserve">Quanti ex LSU/LPU/ASU sono stati contrattualizzati a tempo determinato nell'anno di rilevazione?</t>
  </si>
  <si>
    <t xml:space="preserve">*59</t>
  </si>
  <si>
    <t xml:space="preserve">Quanti ex LSU/LPU/ASU, già contrattualizzati a tempo determinato, hanno avuto proroga nell'anno di rilevazione?</t>
  </si>
  <si>
    <t xml:space="preserve">*60</t>
  </si>
  <si>
    <t xml:space="preserve">Ha rispettato l’equilibrio dei saldi di finanza pubblica?</t>
  </si>
  <si>
    <t xml:space="preserve">*61</t>
  </si>
  <si>
    <t xml:space="preserve">E’ stato rispettato l’art. 1 c. 557 e il comma 557-quater, l.f. per l’anno 2007 e  o analoga disposizione delle Regioni e Province Autonome?</t>
  </si>
  <si>
    <t xml:space="preserve">*62</t>
  </si>
  <si>
    <t xml:space="preserve">Per i Comuni sotto i 1.000 abitanti e per le Unioni è stato rispettato l'art. 1 c. 562, l.f. per l'anno 2007 o l'art. 1, comma 229, l.s. 2016 o analoga disposizione delle Regioni e Province Autonome?</t>
  </si>
  <si>
    <t xml:space="preserve">_</t>
  </si>
  <si>
    <t xml:space="preserve">*63</t>
  </si>
  <si>
    <t xml:space="preserve">E' stato adottato il piano triennale straordinario di assunzioni a tempo indeterminato di personale insegnante ed educativo?</t>
  </si>
  <si>
    <t xml:space="preserve">*64</t>
  </si>
  <si>
    <t xml:space="preserve">A quanti incarichi a tempo determinato ha fatto ricorso l'Ente in base all'art. 6, comma 7, d.l. 78/2015?</t>
  </si>
  <si>
    <t xml:space="preserve">E’ stato stilato il piano annuale delle assunzioni previsto dall’art. 20 della Legge 488/1999, o di analoghe disposizioni delle Regioni e Province Autonome?</t>
  </si>
  <si>
    <t xml:space="preserve">Valore in percentuale dell’incidenza della spesa del personale in rapporto alle spese correnti?</t>
  </si>
  <si>
    <t xml:space="preserve">Inserire in ciascuna riga il codice di un Comune che partecipa all'Ente (vedi ‘LISTA ISTITUZIONI’ scaricata con il KIT)</t>
  </si>
  <si>
    <t xml:space="preserve">Indicare i servizi svolti dall'Unione di comuni</t>
  </si>
  <si>
    <t xml:space="preserve">Organizzazione generale dell'amministrazione, gestione finanziaria e contabile e controllo;</t>
  </si>
  <si>
    <t xml:space="preserve">Organizzazione dei servizi pubblici di interesse generale di ambito comunale, ivi compresi i servizi di trasporto pubblico comunale;</t>
  </si>
  <si>
    <t xml:space="preserve">Catasto, ad eccezione delle funzioni mantenute allo Stato dalla normativa vigente;</t>
  </si>
  <si>
    <t xml:space="preserve">La pianificazione urbanistica ed edilizia di ambito comunale nonché la partecipazione alla pianificazione territoriale di livello sovracomunale;</t>
  </si>
  <si>
    <t xml:space="preserve">Attività, in ambito comunale, di pianificazione di protezione civile e di coordinamento dei primi soccorsi;</t>
  </si>
  <si>
    <t xml:space="preserve">L'organizzazione e la gestione dei servizi di raccolta, avvio e smaltimento e recupero dei rifiuti urbani e la riscossione dei relativi tributi;</t>
  </si>
  <si>
    <t xml:space="preserve">Progettazione e gestione del sistema locale dei servizi sociali ed erogazione delle relative prestazioni ai cittadini, secondo quanto previsto dall'articolo 118, quarto comma, della Costituzione;</t>
  </si>
  <si>
    <t xml:space="preserve">Edilizia scolastica (per la parte non attribuita alla competenza delle province), organizzazione e gestione dei servizi scolastici;</t>
  </si>
  <si>
    <t xml:space="preserve">Polizia municipale e polizia amministrativa locale;</t>
  </si>
  <si>
    <t xml:space="preserve">Tenuta dei registri di stato civile e di popolazione e compiti in materia di servizi anagrafici nonché in materia di serv. elettorali e statistici, nell'esercizio delle funzioni di competenza statale; </t>
  </si>
  <si>
    <t xml:space="preserve">Altro</t>
  </si>
  <si>
    <t xml:space="preserve">E' stato rispettato l’art. 1 c. 562, l.f. per l’anno 2007 e o l’art. 1, comma 229, l.s. 2016 o analoga disposizione delle Regioni e Province Autonome?
</t>
  </si>
  <si>
    <t xml:space="preserve">Non Tenuto</t>
  </si>
  <si>
    <t xml:space="preserve">Convenzione 1</t>
  </si>
  <si>
    <t xml:space="preserve">Al 31.12 l'Ente è capofila di una convenzione stipulata ai sensi dell'art. 30 del T.U.E.L. , o di analoghe disposizioni delle Regioni e Province Autonome?</t>
  </si>
  <si>
    <t xml:space="preserve">CODICE ENTE</t>
  </si>
  <si>
    <t xml:space="preserve">In caso di risposta negativa indicare il codice dell'Ente capofila (file con i codici degli enti associato al kit excel)</t>
  </si>
  <si>
    <t xml:space="preserve">In caso di risposta positiva indicare quali sono i servizi oggetto della convenzione selezionandoli dall'elenco proposto</t>
  </si>
  <si>
    <t xml:space="preserve">Tenuta dei reg. di stato civile e di pop.zione e compiti in materia di servizi anagrafici nonché in materia di serv. elettorali e statistici, nell'esercizio delle funzioni di competenza statale</t>
  </si>
  <si>
    <t xml:space="preserve">Convenzione 2 </t>
  </si>
  <si>
    <t xml:space="preserve">Convenzione 3</t>
  </si>
  <si>
    <t xml:space="preserve">*31</t>
  </si>
  <si>
    <t xml:space="preserve">*32</t>
  </si>
  <si>
    <t xml:space="preserve">Convenzione 4</t>
  </si>
  <si>
    <t xml:space="preserve">*46</t>
  </si>
  <si>
    <t xml:space="preserve">*47</t>
  </si>
  <si>
    <t xml:space="preserve">Convenzione 5</t>
  </si>
  <si>
    <t xml:space="preserve">N U M E R O      D I     D I P E N D E N T I</t>
  </si>
  <si>
    <t xml:space="preserve">qualifica / posiz.economica/profilo</t>
  </si>
  <si>
    <t xml:space="preserve">Cod.</t>
  </si>
  <si>
    <t xml:space="preserve">Dotazioni organiche</t>
  </si>
  <si>
    <t xml:space="preserve">A tempo pieno</t>
  </si>
  <si>
    <t xml:space="preserve">In part-time
fino al 50%</t>
  </si>
  <si>
    <t xml:space="preserve">In part-time
oltre il 50%</t>
  </si>
  <si>
    <t xml:space="preserve">Uomini</t>
  </si>
  <si>
    <t xml:space="preserve">Donne</t>
  </si>
  <si>
    <t xml:space="preserve">SEGRETARIO A</t>
  </si>
  <si>
    <t xml:space="preserve">0D0102</t>
  </si>
  <si>
    <t xml:space="preserve">SEGRETARIO B</t>
  </si>
  <si>
    <t xml:space="preserve">0D0103</t>
  </si>
  <si>
    <t xml:space="preserve">SEGRETARIO C</t>
  </si>
  <si>
    <t xml:space="preserve">0D0485</t>
  </si>
  <si>
    <t xml:space="preserve">SEGRETARIO GENERALE CCIAA</t>
  </si>
  <si>
    <t xml:space="preserve">0D0104</t>
  </si>
  <si>
    <t xml:space="preserve">DIRETTORE  GENERALE</t>
  </si>
  <si>
    <t xml:space="preserve">0D0097</t>
  </si>
  <si>
    <t xml:space="preserve">DIRIGENTE FUORI D.O. art.110 c.2 TUEL</t>
  </si>
  <si>
    <t xml:space="preserve">0D0098</t>
  </si>
  <si>
    <t xml:space="preserve">ALTE SPECIALIZZ. FUORI D.O.art.110 c.2 TUEL</t>
  </si>
  <si>
    <t xml:space="preserve">0D0095</t>
  </si>
  <si>
    <t xml:space="preserve">DIRIGENTE A TEMPO INDETERMINATO</t>
  </si>
  <si>
    <t xml:space="preserve">0D0164</t>
  </si>
  <si>
    <t xml:space="preserve">DIRIGENTE A TEMPO DET.TO  ART.110 C.1 TUEL</t>
  </si>
  <si>
    <t xml:space="preserve">0D0165</t>
  </si>
  <si>
    <t xml:space="preserve">ALTE SPECIALIZZ. IN D.O. art.110 c.1 TUEL</t>
  </si>
  <si>
    <t xml:space="preserve">0D0I95</t>
  </si>
  <si>
    <t xml:space="preserve">POSIZ. ECON. D6 - PROFILI ACCESSO D3</t>
  </si>
  <si>
    <t xml:space="preserve">0D6A00</t>
  </si>
  <si>
    <t xml:space="preserve">POSIZ. ECON. D6 - PROFILO ACCESSO D1</t>
  </si>
  <si>
    <t xml:space="preserve">0D6000</t>
  </si>
  <si>
    <t xml:space="preserve">POSIZ. ECON. D5 PROFILI ACCESSO D3</t>
  </si>
  <si>
    <t xml:space="preserve">052486</t>
  </si>
  <si>
    <t xml:space="preserve">POSIZ. ECON. D5 PROFILI ACCESSO D1</t>
  </si>
  <si>
    <t xml:space="preserve">052487</t>
  </si>
  <si>
    <t xml:space="preserve">POSIZ. ECON. D4 PROFILI ACCESSO D3</t>
  </si>
  <si>
    <t xml:space="preserve">051488</t>
  </si>
  <si>
    <t xml:space="preserve">POSIZ. ECON. D4 PROFILI ACCESSO D1</t>
  </si>
  <si>
    <t xml:space="preserve">051489</t>
  </si>
  <si>
    <t xml:space="preserve">POSIZIONE ECONOMICA DI ACCESSO D3</t>
  </si>
  <si>
    <t xml:space="preserve">058000</t>
  </si>
  <si>
    <t xml:space="preserve">POSIZIONE ECONOMICA D3</t>
  </si>
  <si>
    <t xml:space="preserve">050000</t>
  </si>
  <si>
    <t xml:space="preserve">POSIZIONE ECONOMICA D2</t>
  </si>
  <si>
    <t xml:space="preserve">049000</t>
  </si>
  <si>
    <t xml:space="preserve">POSIZIONE ECONOMICA DI ACCESSO D1</t>
  </si>
  <si>
    <t xml:space="preserve">057000</t>
  </si>
  <si>
    <t xml:space="preserve">POSIZIONE ECONOMICA C5</t>
  </si>
  <si>
    <t xml:space="preserve">046000</t>
  </si>
  <si>
    <t xml:space="preserve">POSIZIONE ECONOMICA C4</t>
  </si>
  <si>
    <t xml:space="preserve">045000</t>
  </si>
  <si>
    <t xml:space="preserve">POSIZIONE ECONOMICA C3</t>
  </si>
  <si>
    <t xml:space="preserve">043000</t>
  </si>
  <si>
    <t xml:space="preserve">POSIZIONE ECONOMICA C2</t>
  </si>
  <si>
    <t xml:space="preserve">042000</t>
  </si>
  <si>
    <t xml:space="preserve">POSIZIONE ECONOMICA DI ACCESSO C1</t>
  </si>
  <si>
    <t xml:space="preserve">056000</t>
  </si>
  <si>
    <t xml:space="preserve">POSIZ. ECON. B7 - PROFILO ACCESSO B3</t>
  </si>
  <si>
    <t xml:space="preserve">0B7A00</t>
  </si>
  <si>
    <t xml:space="preserve">POSIZ. ECON. B7 - PROFILO  ACCESSO B1</t>
  </si>
  <si>
    <t xml:space="preserve">0B7000</t>
  </si>
  <si>
    <t xml:space="preserve">POSIZ. ECON. B6 PROFILI ACCESSO B3</t>
  </si>
  <si>
    <t xml:space="preserve">038490</t>
  </si>
  <si>
    <t xml:space="preserve">POSIZ. ECON. B6 PROFILI ACCESSO B1</t>
  </si>
  <si>
    <t xml:space="preserve">038491</t>
  </si>
  <si>
    <t xml:space="preserve">POSIZ. ECON. B5 PROFILI ACCESSO B3</t>
  </si>
  <si>
    <t xml:space="preserve">037492</t>
  </si>
  <si>
    <t xml:space="preserve">POSIZ. ECON. B5 PROFILI ACCESSO B1</t>
  </si>
  <si>
    <t xml:space="preserve">037493</t>
  </si>
  <si>
    <t xml:space="preserve">POSIZ. ECON. B4 PROFILI ACCESSO B3</t>
  </si>
  <si>
    <t xml:space="preserve">036494</t>
  </si>
  <si>
    <t xml:space="preserve">POSIZ. ECON. B4 PROFILI ACCESSO B1</t>
  </si>
  <si>
    <t xml:space="preserve">036495</t>
  </si>
  <si>
    <t xml:space="preserve">POSIZIONE ECONOMICA DI ACCESSO B3</t>
  </si>
  <si>
    <t xml:space="preserve">055000</t>
  </si>
  <si>
    <t xml:space="preserve">POSIZIONE ECONOMICA B3</t>
  </si>
  <si>
    <t xml:space="preserve">034000</t>
  </si>
  <si>
    <t xml:space="preserve">POSIZIONE ECONOMICA B2</t>
  </si>
  <si>
    <t xml:space="preserve">032000</t>
  </si>
  <si>
    <t xml:space="preserve">POSIZIONE ECONOMICA DI ACCESSO B1</t>
  </si>
  <si>
    <t xml:space="preserve">054000</t>
  </si>
  <si>
    <t xml:space="preserve">POSIZIONE ECONOMICA A5</t>
  </si>
  <si>
    <t xml:space="preserve">0A5000</t>
  </si>
  <si>
    <t xml:space="preserve">POSIZIONE ECONOMICA A4</t>
  </si>
  <si>
    <t xml:space="preserve">028000</t>
  </si>
  <si>
    <t xml:space="preserve">POSIZIONE ECONOMICA A3</t>
  </si>
  <si>
    <t xml:space="preserve">027000</t>
  </si>
  <si>
    <t xml:space="preserve">POSIZIONE ECONOMICA A2</t>
  </si>
  <si>
    <t xml:space="preserve">025000</t>
  </si>
  <si>
    <t xml:space="preserve">POSIZIONE ECONOMICA DI ACCESSO A1</t>
  </si>
  <si>
    <t xml:space="preserve">053000</t>
  </si>
  <si>
    <t xml:space="preserve">CONTRATTISTI (a)</t>
  </si>
  <si>
    <t xml:space="preserve">000061</t>
  </si>
  <si>
    <t xml:space="preserve">COLLABORATORE A T.D. ART. 90 TUEL (b)</t>
  </si>
  <si>
    <t xml:space="preserve">000096</t>
  </si>
  <si>
    <t xml:space="preserve">TOTALE</t>
  </si>
  <si>
    <t xml:space="preserve">Il provvedimento di riferimento della dotazione organica in vigore al 31/12/2017 è il Decreto del Commissario Straordinario n. 100 del 26/10/2017, a seguito dell'approvazione da parte della REGIONE UMBRIA - GIUNTA REGIONALE con Delibera n. 1228 del 23/10/2017.</t>
  </si>
  <si>
    <t xml:space="preserve">(a) personale a tempo indeterminato al quale viene applicato un contratto di lavoro di tipo privatistico (es.:tipografico,chimico,edile,metalmeccanico,portierato, ecc.)</t>
  </si>
  <si>
    <t xml:space="preserve">(b) cfr." istruzioni generali e specifiche di comparto" e "glossario"</t>
  </si>
  <si>
    <t xml:space="preserve">(**) dato pari alla somma del personale a tempo pieno + in part-time fino al 50% + in part-time oltre il 50% </t>
  </si>
  <si>
    <t xml:space="preserve">N U M E R O   D I   D I P E N D E N T I</t>
  </si>
  <si>
    <t xml:space="preserve">CATEGORIA</t>
  </si>
  <si>
    <t xml:space="preserve">A tempo determinato (*)</t>
  </si>
  <si>
    <t xml:space="preserve">Formazione lavoro (*)</t>
  </si>
  <si>
    <t xml:space="preserve">Contratti di somministrazione
(ex Interinale) (*)</t>
  </si>
  <si>
    <t xml:space="preserve">L.S.U.(*)</t>
  </si>
  <si>
    <t xml:space="preserve">Telelavoro/Smart working (**)
Personale indicato in T1</t>
  </si>
  <si>
    <t xml:space="preserve">Personale soggetto a turnazione (**) Personale indicato in T1</t>
  </si>
  <si>
    <t xml:space="preserve">Personale soggetto a reperibilità (**) Personale indicato in T1</t>
  </si>
  <si>
    <t xml:space="preserve">Categoria D</t>
  </si>
  <si>
    <t xml:space="preserve">CD</t>
  </si>
  <si>
    <t xml:space="preserve">Categoria C</t>
  </si>
  <si>
    <t xml:space="preserve">CC</t>
  </si>
  <si>
    <t xml:space="preserve">Categoria B</t>
  </si>
  <si>
    <t xml:space="preserve">CB</t>
  </si>
  <si>
    <t xml:space="preserve">Categoria A</t>
  </si>
  <si>
    <t xml:space="preserve">CA</t>
  </si>
  <si>
    <t xml:space="preserve">Personale contrattista</t>
  </si>
  <si>
    <t xml:space="preserve">PC</t>
  </si>
  <si>
    <t xml:space="preserve">(*) dati su base annua</t>
  </si>
  <si>
    <t xml:space="preserve">(**) presenti al 31 dicembre anno corrente</t>
  </si>
  <si>
    <t xml:space="preserve">Anzianità di servizio maturata al 31/12, anche in modo non continuativo, nell'attuale o in altre amministrazioni</t>
  </si>
  <si>
    <t xml:space="preserve">Fino a 1 anno</t>
  </si>
  <si>
    <t xml:space="preserve">Da 1 a 2 anni</t>
  </si>
  <si>
    <t xml:space="preserve">Da 2 a 3 anni</t>
  </si>
  <si>
    <t xml:space="preserve">Oltre i 3 anni</t>
  </si>
  <si>
    <t xml:space="preserve">Uomo / Donna</t>
  </si>
  <si>
    <t xml:space="preserve">U</t>
  </si>
  <si>
    <t xml:space="preserve">D</t>
  </si>
  <si>
    <t xml:space="preserve">XX</t>
  </si>
  <si>
    <t xml:space="preserve">Personale con contratti di collaborazione coordinata e continuativa</t>
  </si>
  <si>
    <t xml:space="preserve">Tempo determinato</t>
  </si>
  <si>
    <t xml:space="preserve">TOTALE Tempo determinato</t>
  </si>
  <si>
    <t xml:space="preserve">PERSONALE DELL'AMMINISTRAZIONE (* )</t>
  </si>
  <si>
    <t xml:space="preserve">PERSONALE ESTERNO ( ** )</t>
  </si>
  <si>
    <t xml:space="preserve">qualifica/posizione economica/profilo</t>
  </si>
  <si>
    <t xml:space="preserve">COMANDATI / DISTACCATI </t>
  </si>
  <si>
    <t xml:space="preserve">FUORI RUOLO</t>
  </si>
  <si>
    <t xml:space="preserve">CONVENZIONI</t>
  </si>
  <si>
    <t xml:space="preserve">ESONERI</t>
  </si>
  <si>
    <t xml:space="preserve">PERSONALE IN ASPETTATIVA</t>
  </si>
  <si>
    <t xml:space="preserve">(sono evidenziate quelle valorizzate nella T1)</t>
  </si>
  <si>
    <t xml:space="preserve">(*) Personale comandato e fuori ruolo verso altre Amministrazioni</t>
  </si>
  <si>
    <t xml:space="preserve">(**) Personale comandato e fuori ruolo da altre Amministrazioni</t>
  </si>
  <si>
    <t xml:space="preserve">ENTRATI in: qualifica/posizione economica/profilo</t>
  </si>
  <si>
    <t xml:space="preserve">USCITI da: 
qualifica/posizione economica/profilo
</t>
  </si>
  <si>
    <t xml:space="preserve">Codice
</t>
  </si>
  <si>
    <t xml:space="preserve">TOTALE
USCITI
</t>
  </si>
  <si>
    <t xml:space="preserve">TOTALE ENTRATI</t>
  </si>
  <si>
    <t xml:space="preserve">Collocamento a riposo per limiti di età</t>
  </si>
  <si>
    <t xml:space="preserve">Dimissioni (con diritto a pensione)</t>
  </si>
  <si>
    <t xml:space="preserve">Passaggi per esternalizzazioni (*)</t>
  </si>
  <si>
    <t xml:space="preserve">Passaggi ad altra Amministrazione dello stesso comparto (*)</t>
  </si>
  <si>
    <t xml:space="preserve">Passaggi ad altra Amministrazione di altro comparto (*)</t>
  </si>
  <si>
    <t xml:space="preserve">Risoluz. rapporto di lavoro</t>
  </si>
  <si>
    <t xml:space="preserve">Licenziamenti</t>
  </si>
  <si>
    <t xml:space="preserve">Altre cause</t>
  </si>
  <si>
    <t xml:space="preserve">C01</t>
  </si>
  <si>
    <t xml:space="preserve">C03</t>
  </si>
  <si>
    <t xml:space="preserve">C17</t>
  </si>
  <si>
    <t xml:space="preserve">C18</t>
  </si>
  <si>
    <t xml:space="preserve">C19</t>
  </si>
  <si>
    <t xml:space="preserve">C21</t>
  </si>
  <si>
    <t xml:space="preserve">C25</t>
  </si>
  <si>
    <t xml:space="preserve">C99</t>
  </si>
  <si>
    <t xml:space="preserve">(*) Escluso il personale comandato e quello fuori ruolo</t>
  </si>
  <si>
    <t xml:space="preserve">N U M E R O   D I   D I P E N D E N T I </t>
  </si>
  <si>
    <t xml:space="preserve">qualifica/posiz. economica/profilo</t>
  </si>
  <si>
    <t xml:space="preserve">Nomina da concorso</t>
  </si>
  <si>
    <t xml:space="preserve">Personale stabilizzato da LSU</t>
  </si>
  <si>
    <t xml:space="preserve">Assunzione per chiamata diretta (L. 68/99 - categorie protette) </t>
  </si>
  <si>
    <t xml:space="preserve">Assunzione per chiamata numerica (L. 68/99 - categorie protette) </t>
  </si>
  <si>
    <t xml:space="preserve">Passaggi da altra Amministrazione dello stesso comparto (*)</t>
  </si>
  <si>
    <t xml:space="preserve">Passaggi da altra Amministrazione di altro comparto (*)</t>
  </si>
  <si>
    <t xml:space="preserve">Personale assunto con procedure Art. 35, c.3-Bis, DLGS 156/01</t>
  </si>
  <si>
    <t xml:space="preserve">Personale assunto con procedure Art. 4, c.6,  L. 125/13</t>
  </si>
  <si>
    <t xml:space="preserve">A23</t>
  </si>
  <si>
    <t xml:space="preserve">A24</t>
  </si>
  <si>
    <t xml:space="preserve">A27</t>
  </si>
  <si>
    <t xml:space="preserve">A28</t>
  </si>
  <si>
    <t xml:space="preserve">A29</t>
  </si>
  <si>
    <t xml:space="preserve">A30</t>
  </si>
  <si>
    <t xml:space="preserve">A31</t>
  </si>
  <si>
    <t xml:space="preserve">A35</t>
  </si>
  <si>
    <t xml:space="preserve">A40</t>
  </si>
  <si>
    <t xml:space="preserve">(*) Escluso il personale comandato e quello fuori ruolo </t>
  </si>
  <si>
    <t xml:space="preserve">Qualifica/Posiz.economica/Profilo</t>
  </si>
  <si>
    <t xml:space="preserve">tra 0 e 5 anni</t>
  </si>
  <si>
    <t xml:space="preserve">tra 6 e 10 anni</t>
  </si>
  <si>
    <t xml:space="preserve"> tra 11 e 15 anni</t>
  </si>
  <si>
    <t xml:space="preserve">tra 16 e 20 anni</t>
  </si>
  <si>
    <t xml:space="preserve">tra 21 e 25 anni</t>
  </si>
  <si>
    <t xml:space="preserve">tra 26 e 30 anni</t>
  </si>
  <si>
    <t xml:space="preserve">tra 31 e 35 anni</t>
  </si>
  <si>
    <t xml:space="preserve">tra 36 e 40 anni</t>
  </si>
  <si>
    <t xml:space="preserve">tra 41 e 43 anni</t>
  </si>
  <si>
    <t xml:space="preserve">44 e oltre</t>
  </si>
  <si>
    <t xml:space="preserve">N U M E R O   D I   D I P E N D E N T I  </t>
  </si>
  <si>
    <t xml:space="preserve">qualifica/posiz.economica/profilo</t>
  </si>
  <si>
    <t xml:space="preserve">fino a 19 anni</t>
  </si>
  <si>
    <t xml:space="preserve">tra 20 e 24 anni</t>
  </si>
  <si>
    <t xml:space="preserve">tra 25 e 29 anni</t>
  </si>
  <si>
    <t xml:space="preserve"> tra 30 e 34 anni</t>
  </si>
  <si>
    <t xml:space="preserve">tra 35 e 39 anni</t>
  </si>
  <si>
    <t xml:space="preserve">tra 40 e 44 anni</t>
  </si>
  <si>
    <t xml:space="preserve">tra 45 e 49 anni</t>
  </si>
  <si>
    <t xml:space="preserve">tra 50 e 54 anni</t>
  </si>
  <si>
    <t xml:space="preserve">tra 55 e 59 anni</t>
  </si>
  <si>
    <t xml:space="preserve">tra 60 e 64 anni</t>
  </si>
  <si>
    <t xml:space="preserve">tra 65 e 67 anni</t>
  </si>
  <si>
    <t xml:space="preserve">68 e oltre</t>
  </si>
  <si>
    <t xml:space="preserve">FINO ALLA SCUOLA DELL'OBBLIGO</t>
  </si>
  <si>
    <t xml:space="preserve">LIC. MEDIA SUPERIORE</t>
  </si>
  <si>
    <t xml:space="preserve">LAUREA BREVE</t>
  </si>
  <si>
    <t xml:space="preserve">LAUREA</t>
  </si>
  <si>
    <t xml:space="preserve">SPECIALIZZAZIONE
POST LAUREA/ DOTTORATO DI RICERCA</t>
  </si>
  <si>
    <t xml:space="preserve">ALTRI TITOLI
POST LAUREA</t>
  </si>
  <si>
    <t xml:space="preserve">ATTENZIONE: non compilare in caso in cui l'ente non è tenuto all'invio</t>
  </si>
  <si>
    <t xml:space="preserve">cod.</t>
  </si>
  <si>
    <t xml:space="preserve">ESTERO</t>
  </si>
  <si>
    <t xml:space="preserve">ABRUZZO</t>
  </si>
  <si>
    <t xml:space="preserve">BASILICATA</t>
  </si>
  <si>
    <t xml:space="preserve">CALABRIA</t>
  </si>
  <si>
    <t xml:space="preserve">CAMPANIA</t>
  </si>
  <si>
    <t xml:space="preserve">EMILIA ROMAGNA</t>
  </si>
  <si>
    <t xml:space="preserve">FRIULI VENEZIA GIULIA</t>
  </si>
  <si>
    <t xml:space="preserve">LAZIO</t>
  </si>
  <si>
    <t xml:space="preserve">LIGURIA</t>
  </si>
  <si>
    <t xml:space="preserve">LOMBARDIA</t>
  </si>
  <si>
    <t xml:space="preserve">MARCHE</t>
  </si>
  <si>
    <t xml:space="preserve">MOLISE</t>
  </si>
  <si>
    <t xml:space="preserve">PIEMONTE</t>
  </si>
  <si>
    <t xml:space="preserve">PUGLIA</t>
  </si>
  <si>
    <t xml:space="preserve">SARDEGNA</t>
  </si>
  <si>
    <t xml:space="preserve">SICILIA</t>
  </si>
  <si>
    <t xml:space="preserve">TOSCANA</t>
  </si>
  <si>
    <t xml:space="preserve">UMBRIA</t>
  </si>
  <si>
    <t xml:space="preserve">VALLE D'AOSTA</t>
  </si>
  <si>
    <t xml:space="preserve">VENETO</t>
  </si>
  <si>
    <t xml:space="preserve">PROVINCIA AUTONOMA TRENTO</t>
  </si>
  <si>
    <t xml:space="preserve">PROVINCIA AUTONOMA BOLZANO</t>
  </si>
  <si>
    <t xml:space="preserve">TOTALE del personale da distribuire</t>
  </si>
  <si>
    <t xml:space="preserve">N U M E R O   G I O R N I   D I   A S S E N Z A</t>
  </si>
  <si>
    <t xml:space="preserve">FERIE</t>
  </si>
  <si>
    <t xml:space="preserve">ASSENZE PER MALATTIA RETRIBUITE</t>
  </si>
  <si>
    <t xml:space="preserve">CONGEDI RETRIBUITI AI SENSI DELL'ART.42,C.5, DLGS 151/2001</t>
  </si>
  <si>
    <t xml:space="preserve">LEGGE 104/92</t>
  </si>
  <si>
    <t xml:space="preserve">ASS.RETRIB.:MATERNITA',CONGEDO PARENT.,MALATTIA FIGLIO</t>
  </si>
  <si>
    <t xml:space="preserve">ALTRI PERMESSI ED ASSENZE RETRIBUITE</t>
  </si>
  <si>
    <t xml:space="preserve">SCIOPERO</t>
  </si>
  <si>
    <t xml:space="preserve">ALTRE ASSENZE NON RETRIBUITE</t>
  </si>
  <si>
    <t xml:space="preserve">FORMAZIONE</t>
  </si>
  <si>
    <t xml:space="preserve">F00</t>
  </si>
  <si>
    <t xml:space="preserve">M04</t>
  </si>
  <si>
    <t xml:space="preserve">O10</t>
  </si>
  <si>
    <t xml:space="preserve">PR4</t>
  </si>
  <si>
    <t xml:space="preserve">PR5</t>
  </si>
  <si>
    <t xml:space="preserve">PR6</t>
  </si>
  <si>
    <t xml:space="preserve">SC1</t>
  </si>
  <si>
    <t xml:space="preserve">SS2</t>
  </si>
  <si>
    <t xml:space="preserve">Z01</t>
  </si>
  <si>
    <t xml:space="preserve">N. gg</t>
  </si>
  <si>
    <t xml:space="preserve">V O C I   D I   S P E S A</t>
  </si>
  <si>
    <t xml:space="preserve">NUMERO DI MENSILITA' (**)</t>
  </si>
  <si>
    <t xml:space="preserve">STIPENDIO</t>
  </si>
  <si>
    <t xml:space="preserve">R.I.A.</t>
  </si>
  <si>
    <t xml:space="preserve">PROGRESSIONE PER CLASSI E SCATTI/FASCE RETRIBUTIVE</t>
  </si>
  <si>
    <t xml:space="preserve">TREDICESIMA MENSILTA'</t>
  </si>
  <si>
    <t xml:space="preserve">ARRETRATI  ANNI PRECEDENTI</t>
  </si>
  <si>
    <t xml:space="preserve">RECUPERI DERIVANTI DA ASSENZE, RITARDI, ECC.</t>
  </si>
  <si>
    <t xml:space="preserve">M000</t>
  </si>
  <si>
    <t xml:space="preserve">A015</t>
  </si>
  <si>
    <t xml:space="preserve">A031</t>
  </si>
  <si>
    <t xml:space="preserve">A032</t>
  </si>
  <si>
    <t xml:space="preserve">A035</t>
  </si>
  <si>
    <t xml:space="preserve">A045</t>
  </si>
  <si>
    <t xml:space="preserve">A070</t>
  </si>
  <si>
    <t xml:space="preserve">(*) gli importi vanno indicati in EURO, senza cifre decimali (cfr. circolare: "istruzioni generali e specifiche di comparto")</t>
  </si>
  <si>
    <t xml:space="preserve">(**) il numero delle mensilità va espresso con 2 cifre decimali (cfr. circolare: "istruzioni generali e specifiche di comparto ")</t>
  </si>
  <si>
    <t xml:space="preserve">IND. DI VACANZA CONTRATTUALE</t>
  </si>
  <si>
    <t xml:space="preserve">IND. DI VIGILANZA</t>
  </si>
  <si>
    <t xml:space="preserve">PERSONALE SCOLASTICO</t>
  </si>
  <si>
    <t xml:space="preserve">RETRIBUZIONE DI POSIZIONE</t>
  </si>
  <si>
    <t xml:space="preserve">RETRIBUZIONE DI RISULTATO</t>
  </si>
  <si>
    <t xml:space="preserve">INDENNITA DI COMPARTO</t>
  </si>
  <si>
    <t xml:space="preserve">ASSEGNO AD PERSONAM</t>
  </si>
  <si>
    <t xml:space="preserve">INDENNITA' ART.42, COMMA 5-TER, D.LGS. 151/2001</t>
  </si>
  <si>
    <t xml:space="preserve">INDENNITA' DI STAFF/COLLABORAZIONE</t>
  </si>
  <si>
    <t xml:space="preserve">COMPENSI ONERI RISCHI E DISAGI</t>
  </si>
  <si>
    <t xml:space="preserve">COMPENSO AGGIUNTIVO AL SEGR. COMUNALE QUALE DIR. GENERALE</t>
  </si>
  <si>
    <t xml:space="preserve">FONDO SPECIF. RESPONSAB.</t>
  </si>
  <si>
    <t xml:space="preserve">COMPENSI PRODUTTIVITA' </t>
  </si>
  <si>
    <t xml:space="preserve">INCENTIVI ALLA PROGETTAZIONE EX LEGGE MERLONI</t>
  </si>
  <si>
    <t xml:space="preserve">DIRITTI DI ROGITO-SEGRETERIA CONV.- IND.SCAVALCO</t>
  </si>
  <si>
    <t xml:space="preserve">ONORARI AVVOCATI</t>
  </si>
  <si>
    <t xml:space="preserve">COMPETENZE PERSONALE COMANDATO/DISTACCATO PRESSO L'AMM.NE</t>
  </si>
  <si>
    <t xml:space="preserve">ARRETRATI ANNI PRECEDENTI</t>
  </si>
  <si>
    <t xml:space="preserve">ALTRE SPESE ACCESSORIE ED INDENNITA' VARIE</t>
  </si>
  <si>
    <t xml:space="preserve">STRAORDINARIO</t>
  </si>
  <si>
    <t xml:space="preserve">TOTALE </t>
  </si>
  <si>
    <t xml:space="preserve">INCENTIVI PER FUNZIONI TECNICHE</t>
  </si>
  <si>
    <t xml:space="preserve">I422</t>
  </si>
  <si>
    <t xml:space="preserve">I125</t>
  </si>
  <si>
    <t xml:space="preserve">I143</t>
  </si>
  <si>
    <t xml:space="preserve">I207</t>
  </si>
  <si>
    <t xml:space="preserve">I212</t>
  </si>
  <si>
    <t xml:space="preserve">I222</t>
  </si>
  <si>
    <t xml:space="preserve">I418</t>
  </si>
  <si>
    <t xml:space="preserve">I424</t>
  </si>
  <si>
    <t xml:space="preserve">S190</t>
  </si>
  <si>
    <t xml:space="preserve">S604</t>
  </si>
  <si>
    <t xml:space="preserve">S710</t>
  </si>
  <si>
    <t xml:space="preserve">S615</t>
  </si>
  <si>
    <t xml:space="preserve">S630</t>
  </si>
  <si>
    <t xml:space="preserve">S720</t>
  </si>
  <si>
    <t xml:space="preserve">S740</t>
  </si>
  <si>
    <t xml:space="preserve">S750</t>
  </si>
  <si>
    <t xml:space="preserve">S761</t>
  </si>
  <si>
    <t xml:space="preserve">S998</t>
  </si>
  <si>
    <t xml:space="preserve">S999</t>
  </si>
  <si>
    <t xml:space="preserve">T101</t>
  </si>
  <si>
    <t xml:space="preserve">DESCRIZIONE</t>
  </si>
  <si>
    <t xml:space="preserve">Codice</t>
  </si>
  <si>
    <t xml:space="preserve">Importo</t>
  </si>
  <si>
    <t xml:space="preserve">ASSEGNI PER IL NUCLEO FAMILIARE</t>
  </si>
  <si>
    <t xml:space="preserve">L005</t>
  </si>
  <si>
    <t xml:space="preserve">GESTIONE MENSE </t>
  </si>
  <si>
    <t xml:space="preserve">L010</t>
  </si>
  <si>
    <t xml:space="preserve">EROGAZIONE BUONI PASTO</t>
  </si>
  <si>
    <t xml:space="preserve">L011</t>
  </si>
  <si>
    <t xml:space="preserve">FORMAZIONE DEL PERSONALE</t>
  </si>
  <si>
    <t xml:space="preserve">L020</t>
  </si>
  <si>
    <t xml:space="preserve">BENESSERE DEL PERSONALE</t>
  </si>
  <si>
    <t xml:space="preserve">L090</t>
  </si>
  <si>
    <t xml:space="preserve">EQUO INDENNIZZO AL PERSONALE</t>
  </si>
  <si>
    <t xml:space="preserve">L100</t>
  </si>
  <si>
    <t xml:space="preserve">SOMME CORRISPOSTE AD AGENZIA DI SOMMINISTRAZIONE(INTERINALI)</t>
  </si>
  <si>
    <t xml:space="preserve">L105</t>
  </si>
  <si>
    <t xml:space="preserve">COPERTURE ASSICURATIVE</t>
  </si>
  <si>
    <t xml:space="preserve">L107</t>
  </si>
  <si>
    <t xml:space="preserve">CONTRATTI DI COLLABORAZIONE COORDINATA E CONTINUATIVA</t>
  </si>
  <si>
    <t xml:space="preserve">L108</t>
  </si>
  <si>
    <t xml:space="preserve">INCARICHI LIBERO PROFESSIONALI/STUDIO/RICERCA/CONSULENZA</t>
  </si>
  <si>
    <t xml:space="preserve">L109</t>
  </si>
  <si>
    <t xml:space="preserve">CONTRATTI PER RESA SERVIZI/ADEMPIMENTI OBBLIGATORI PER LEGGE</t>
  </si>
  <si>
    <t xml:space="preserve">L115</t>
  </si>
  <si>
    <t xml:space="preserve">ALTRE SPESE</t>
  </si>
  <si>
    <t xml:space="preserve">L110</t>
  </si>
  <si>
    <t xml:space="preserve">RETRIBUZIONI PERSONALE  A TEMPO DETERMINATO</t>
  </si>
  <si>
    <t xml:space="preserve">P015</t>
  </si>
  <si>
    <t xml:space="preserve">RETRIBUZIONI PERSONALE CON CONTRATTO DI FORMAZIONE E LAVORO</t>
  </si>
  <si>
    <t xml:space="preserve">P016</t>
  </si>
  <si>
    <t xml:space="preserve">INDENNITA' DI MISSIONE E TRASFERIMENTO</t>
  </si>
  <si>
    <t xml:space="preserve">P030</t>
  </si>
  <si>
    <t xml:space="preserve">CONTRIBUTI A CARICO DELL'AMM.NE PER FONDI PREV. COMPLEMENTARE</t>
  </si>
  <si>
    <t xml:space="preserve">P035</t>
  </si>
  <si>
    <t xml:space="preserve">CONTRIBUTI A CARICO DELL'AMM.NE SU COMP. FISSE E ACCESSORIE</t>
  </si>
  <si>
    <t xml:space="preserve">P055</t>
  </si>
  <si>
    <t xml:space="preserve">Si</t>
  </si>
  <si>
    <t xml:space="preserve">QUOTE ANNUE ACCANTONAMENTO TFR O ALTRA IND. FINE SERVIZIO</t>
  </si>
  <si>
    <t xml:space="preserve">P058</t>
  </si>
  <si>
    <t xml:space="preserve">No</t>
  </si>
  <si>
    <t xml:space="preserve">IRAP</t>
  </si>
  <si>
    <t xml:space="preserve">P061</t>
  </si>
  <si>
    <t xml:space="preserve">IRAP
Commerciale</t>
  </si>
  <si>
    <t xml:space="preserve">ONERI PER I CONTRATTI DI SOMMINISTRAZIONE(INTERINALI)</t>
  </si>
  <si>
    <t xml:space="preserve">P062</t>
  </si>
  <si>
    <t xml:space="preserve">COMPENSI PER PERSONALE ADDETTO AI LAVORI SOCIALMENTE UTILI</t>
  </si>
  <si>
    <t xml:space="preserve">P065</t>
  </si>
  <si>
    <t xml:space="preserve">SOMME RIMBORSATE PER PERSONALE COMAND./FUORI RUOLO/IN CONV.</t>
  </si>
  <si>
    <t xml:space="preserve">P071</t>
  </si>
  <si>
    <t xml:space="preserve">ALTRE SOMME RIMBORSATE ALLE AMMINISTRAZIONI</t>
  </si>
  <si>
    <t xml:space="preserve">P074</t>
  </si>
  <si>
    <t xml:space="preserve">SOMME RICEVUTE DA U.E. E/O PRIVATI (-)</t>
  </si>
  <si>
    <t xml:space="preserve">P098</t>
  </si>
  <si>
    <t xml:space="preserve">RIMBORSI RICEVUTI PER PERS. COMAND./FUORI RUOLO/IN CONV. (-)</t>
  </si>
  <si>
    <t xml:space="preserve">P090</t>
  </si>
  <si>
    <t xml:space="preserve">ALTRI RIMBORSI RICEVUTI DALLE AMMINISTRAZIONI (-)</t>
  </si>
  <si>
    <t xml:space="preserve">P099</t>
  </si>
  <si>
    <t xml:space="preserve">NOTE: Elenco Istituzioni ed importi dei rimborsi effettuati (**)</t>
  </si>
  <si>
    <t xml:space="preserve">P071 - Somme rimborsate alla Regione Umbria - Giunta regionale (cod. fisc, 80000130544) per competenze e oneri riflessi di n. 1 unità cat. D alto - posizione economica D6, in comando presso l'ADiSU fino al 30/11/2016.</t>
  </si>
  <si>
    <t xml:space="preserve">NOTE: Elenco Istituzioni ed importi dei rimborsi ricevuti (***)</t>
  </si>
  <si>
    <t xml:space="preserve">P090 - Rimborsi ricevuti da AUSL UMBRIA 1 (cod. fisc. 03301860544) per competenze e oneri riflessi di n. 1 unità di cat. C - posizione economica C2, comandata presso AUSL UMBRIA 1 fino al 31/03/2016.</t>
  </si>
  <si>
    <t xml:space="preserve">(*)  gli importi vanno indicati in EURO, senza cifre decimali (cfr. circolare: "istruzioni generali e specifiche di comparto")</t>
  </si>
  <si>
    <t xml:space="preserve">(**) campo riservato all'inserimento delle informazioni di dettaglio (nome Istituzione ed importo) riguardanti i rimborsi effettuati (P071, P074). Eventuali note su altre voci di spesa dovranno essere immesse nel campo "note e chiarimenti" della SI_1</t>
  </si>
  <si>
    <t xml:space="preserve">(***) campo riservato all'inserimento delle informazioni di dettaglio (nome Istituzione ed importo) riguardanti i rimborsi ricevuti (P090, P098, P099). Eventuali note su altre voci di spesa dovranno essere immesse nel campo "note e chiarimenti" della SI_1</t>
  </si>
  <si>
    <t xml:space="preserve">Costituzione fondi per la contrattazione integrativa (*)</t>
  </si>
  <si>
    <t xml:space="preserve">Destinazione fondi per la contrattazione integrativa (*)</t>
  </si>
  <si>
    <t xml:space="preserve">SQUADRATURA 9</t>
  </si>
  <si>
    <t xml:space="preserve">CODICE</t>
  </si>
  <si>
    <t xml:space="preserve">IMPORTI</t>
  </si>
  <si>
    <t xml:space="preserve">Risorse per la retribuzione di posizione e di risultato</t>
  </si>
  <si>
    <t xml:space="preserve">Risorse / Costituzione del fondo</t>
  </si>
  <si>
    <t xml:space="preserve">Impeghi / Importi erogati</t>
  </si>
  <si>
    <t xml:space="preserve">Risorse fisse aventi carattere di certezza e stabilità</t>
  </si>
  <si>
    <t xml:space="preserve">Destinazioni effettivamente erogate a valere sul fondo dell'anno di riferimento</t>
  </si>
  <si>
    <t xml:space="preserve">Fondo</t>
  </si>
  <si>
    <t xml:space="preserve">Natura</t>
  </si>
  <si>
    <t xml:space="preserve">Voce</t>
  </si>
  <si>
    <t xml:space="preserve">Dato</t>
  </si>
  <si>
    <t xml:space="preserve">POSIZIONE E RISULTATO ANNO 1998 (ART.26 C.1 L. A CCNL 98-01)</t>
  </si>
  <si>
    <t xml:space="preserve">F400</t>
  </si>
  <si>
    <t xml:space="preserve">U448</t>
  </si>
  <si>
    <t xml:space="preserve">INCREMENTI CCNL 98-01 (ART. 26 C. 1 L. D)</t>
  </si>
  <si>
    <t xml:space="preserve">F403</t>
  </si>
  <si>
    <t xml:space="preserve">U449</t>
  </si>
  <si>
    <t xml:space="preserve">INCREMENTI CCNL 02-05 (ART. 23. CC. 1,3)</t>
  </si>
  <si>
    <t xml:space="preserve">F65G</t>
  </si>
  <si>
    <t xml:space="preserve">RETRIBUZIONE DI RISULTATO (onnicomprensività)</t>
  </si>
  <si>
    <t xml:space="preserve">U02I</t>
  </si>
  <si>
    <t xml:space="preserve">INCREMENTI CCNL 04-05 (ART. 4 CC. 1,4)</t>
  </si>
  <si>
    <t xml:space="preserve">F66G</t>
  </si>
  <si>
    <t xml:space="preserve">Totale Destinazioni effettivamente erogate  a valere sul fondo anno corrente</t>
  </si>
  <si>
    <t xml:space="preserve">INCONGRUENZA 15</t>
  </si>
  <si>
    <t xml:space="preserve">###</t>
  </si>
  <si>
    <t xml:space="preserve">INCREMENTI CCNL 06-09 (ART. 16 CC. 1,4)</t>
  </si>
  <si>
    <t xml:space="preserve">F940</t>
  </si>
  <si>
    <t xml:space="preserve">Totale Fondo posizione e risultato</t>
  </si>
  <si>
    <t xml:space="preserve">INCREMENTI CCNL 08-09 (ART. 5 CC. 1,4)</t>
  </si>
  <si>
    <t xml:space="preserve">F67G</t>
  </si>
  <si>
    <t xml:space="preserve">PROCESSI DI DECENTRAMENTO (ART. 26 C. 1 L. F CCNL 98-01)</t>
  </si>
  <si>
    <t xml:space="preserve">F405</t>
  </si>
  <si>
    <t xml:space="preserve">RIA E MAT. EC. PERS. CESS. (ART. 26 C. 1 L. G CCNL 98-01)</t>
  </si>
  <si>
    <t xml:space="preserve">F406</t>
  </si>
  <si>
    <t xml:space="preserve">INCR DOT ORG/RIORG STAB SERV (ART26 C3 - P.FISSA CCNL 98-01)</t>
  </si>
  <si>
    <t xml:space="preserve">F942</t>
  </si>
  <si>
    <t xml:space="preserve">RID. STABILE ORG. DIRIG. (ART. 26 C. 5 CCNL 98-01)</t>
  </si>
  <si>
    <t xml:space="preserve">F411</t>
  </si>
  <si>
    <t xml:space="preserve">ALTRE RISORSE FISSE CON CARATTERE DI CERTEZZA E STABILITÀ</t>
  </si>
  <si>
    <t xml:space="preserve">F998</t>
  </si>
  <si>
    <t xml:space="preserve">INCONGRUENZA 9</t>
  </si>
  <si>
    <t xml:space="preserve">Totale Risorse fisse</t>
  </si>
  <si>
    <t xml:space="preserve">Risorse variabili</t>
  </si>
  <si>
    <t xml:space="preserve">REC. EV. ICI (ART 3 C 57 L662/96, ART 59 C 1 L P DLGS446/97)</t>
  </si>
  <si>
    <t xml:space="preserve">F928</t>
  </si>
  <si>
    <t xml:space="preserve">ENTRATE CONTO TERZI O UTENZA O SPONSORIZZ. (ART 43 L 449/97)</t>
  </si>
  <si>
    <t xml:space="preserve">F50H</t>
  </si>
  <si>
    <t xml:space="preserve">RISPARMI DI GESTIONE (ART. 43 L. 449/1997)</t>
  </si>
  <si>
    <t xml:space="preserve">F51H</t>
  </si>
  <si>
    <t xml:space="preserve">INTEGRAZIONE 1,2% (ART. 26 C. 2 CCNL 98-01)</t>
  </si>
  <si>
    <t xml:space="preserve">F408</t>
  </si>
  <si>
    <t xml:space="preserve">RIORGANIZZ. (ART. 26 C. 3 - PARTE VARIAB. CCNL 98-01)</t>
  </si>
  <si>
    <t xml:space="preserve">F943</t>
  </si>
  <si>
    <t xml:space="preserve">LIQUID. SENTENZE FAVOREVOLI ALL'ENTE (ART. 37 CCNL 98-01)</t>
  </si>
  <si>
    <t xml:space="preserve">F944</t>
  </si>
  <si>
    <r>
      <rPr>
        <sz val="8"/>
        <rFont val="Arial"/>
        <family val="2"/>
      </rPr>
      <t xml:space="preserve">SPEC. DISP. DI LEGGE (ART. 20 C. 2 CCNL 06-09) </t>
    </r>
    <r>
      <rPr>
        <sz val="6"/>
        <rFont val="Arial"/>
        <family val="2"/>
      </rPr>
      <t xml:space="preserve">(**)</t>
    </r>
  </si>
  <si>
    <t xml:space="preserve">F404</t>
  </si>
  <si>
    <t xml:space="preserve">INCARICHI DA SOGGETTI TERZI (ART. 20, CC. 3-5  CCNL 06-09)</t>
  </si>
  <si>
    <t xml:space="preserve">F68G</t>
  </si>
  <si>
    <t xml:space="preserve">ECONOMIE AGGIUNTIVE (ART. 16 CC. 4-5 L. 111/11)</t>
  </si>
  <si>
    <t xml:space="preserve">F96H</t>
  </si>
  <si>
    <t xml:space="preserve">ALTRE RISORSE VARIABILI</t>
  </si>
  <si>
    <t xml:space="preserve">F995</t>
  </si>
  <si>
    <t xml:space="preserve">SOMME NON UTILIZZATE FONDO ANNO PRECEDENTE</t>
  </si>
  <si>
    <t xml:space="preserve">F999</t>
  </si>
  <si>
    <t xml:space="preserve">Totale Risorse variabili</t>
  </si>
  <si>
    <t xml:space="preserve">Decurtazioni</t>
  </si>
  <si>
    <t xml:space="preserve">DECURTAZIONE FONDO 3.356,97 EURO (ART.1 C.3 L. E CCNL 00-01)</t>
  </si>
  <si>
    <t xml:space="preserve">F934</t>
  </si>
  <si>
    <t xml:space="preserve">DECURTAZIONE PERMANENTE EX ART. 1 C. 456 L. 147/2013</t>
  </si>
  <si>
    <t xml:space="preserve">F27I</t>
  </si>
  <si>
    <t xml:space="preserve">DEC FONDO RISPETTO LIMITE 2016 (ART. 23 C. 2 DLGS 75/2017)</t>
  </si>
  <si>
    <t xml:space="preserve">F00P</t>
  </si>
  <si>
    <t xml:space="preserve">ALTRE DECURTAZIONI DEL FONDO</t>
  </si>
  <si>
    <t xml:space="preserve">F01P</t>
  </si>
  <si>
    <t xml:space="preserve">Totale Decurtazioni</t>
  </si>
  <si>
    <t xml:space="preserve">TOTALE RISORSE CERTIFICATE</t>
  </si>
  <si>
    <t xml:space="preserve">TOTALE IMPIEGHI EROGATI</t>
  </si>
  <si>
    <t xml:space="preserve">(*) tutti gli importi vanno indicati in euro e al netto degli oneri sociali (contributi ed IRAP) a carico del datore di lavoro</t>
  </si>
  <si>
    <t xml:space="preserve">(**) Escluse le poste connesse a sponsorizzazioni, recupero evasione ICI e quelle relative a quote per la progettazione, identificate in voci separate.</t>
  </si>
  <si>
    <t xml:space="preserve">ND</t>
  </si>
  <si>
    <t xml:space="preserve">Fondo unico per le risorse decentrate</t>
  </si>
  <si>
    <t xml:space="preserve">UNICO IMPORTO CONSOLIDATO ANNO 2003 (ART.31 C. 2 CCNL 02-05)</t>
  </si>
  <si>
    <t xml:space="preserve">F556</t>
  </si>
  <si>
    <t xml:space="preserve">INDENNITÀ DI COMPARTO QUOTA CARICO FONDO</t>
  </si>
  <si>
    <t xml:space="preserve">U07A</t>
  </si>
  <si>
    <t xml:space="preserve">INCREMENTI CCNL 02-05 (ART. 32. CC. 1-2 C. 7)</t>
  </si>
  <si>
    <t xml:space="preserve">F61G</t>
  </si>
  <si>
    <t xml:space="preserve">PROGRESSIONI ORIZZONTALI STORICHE</t>
  </si>
  <si>
    <t xml:space="preserve">U255</t>
  </si>
  <si>
    <t xml:space="preserve">INCREMENTI CCNL 04-05 (ART. 4. CC. 1,4,5 PARTE FISSA)</t>
  </si>
  <si>
    <t xml:space="preserve">F62G</t>
  </si>
  <si>
    <t xml:space="preserve">PROGRESSIONI ORIZZONTALI FONDO ANNO DI RIF.TO</t>
  </si>
  <si>
    <t xml:space="preserve">U97H</t>
  </si>
  <si>
    <t xml:space="preserve">INCREMENTI CCNL 06-09 (ART. 8. CC. 2,5,6,7 PARTE FISSA)</t>
  </si>
  <si>
    <t xml:space="preserve">F63G</t>
  </si>
  <si>
    <t xml:space="preserve">POSIZIONI ORGANIZZATIVE - RETRIBUZIONE DI POSIZIONE</t>
  </si>
  <si>
    <t xml:space="preserve">U00A</t>
  </si>
  <si>
    <t xml:space="preserve">RISPARMI EX ART. 2 C. 3 DLGS 165/2001</t>
  </si>
  <si>
    <t xml:space="preserve">F70A</t>
  </si>
  <si>
    <t xml:space="preserve">POSIZIONI ORGANIZZATIVE - RETRIBUZIONE DI RISULTATO</t>
  </si>
  <si>
    <t xml:space="preserve">U00B</t>
  </si>
  <si>
    <t xml:space="preserve">RIDET PER INCREM STIP (DICH CONG 14 CCNL 0205 e 1 CCNL08-09)</t>
  </si>
  <si>
    <t xml:space="preserve">F64G</t>
  </si>
  <si>
    <t xml:space="preserve">INDENNITÀ DI RESPONSABILITÀ / PROFESSIONALITÀ</t>
  </si>
  <si>
    <t xml:space="preserve">U08A</t>
  </si>
  <si>
    <t xml:space="preserve">RIDET PER INCREM STIP CCNL (ART. 67 C. 2 L B CCNL 2016-2018)</t>
  </si>
  <si>
    <t xml:space="preserve">F00Z</t>
  </si>
  <si>
    <t xml:space="preserve">INDENNITÀ TURNO, RISCHIO, DISAGIO ECC.</t>
  </si>
  <si>
    <t xml:space="preserve">U257</t>
  </si>
  <si>
    <t xml:space="preserve">INCREM. PER RID STAB STRAORD (ART. 14 C. 3 CCNL 98-01)</t>
  </si>
  <si>
    <t xml:space="preserve">F81H</t>
  </si>
  <si>
    <t xml:space="preserve">PRODUTTIVITÀ / PERFORMANCE COLLETTIVA</t>
  </si>
  <si>
    <t xml:space="preserve">U09A</t>
  </si>
  <si>
    <t xml:space="preserve">INCREM PER PROC DEC.TO TRASF FUNZ (ART15 C1 L.L CCNL 98-01)</t>
  </si>
  <si>
    <t xml:space="preserve">F82H</t>
  </si>
  <si>
    <t xml:space="preserve">PRODUTTIVITÀ / PERFORMANCE INDIVIDUALE</t>
  </si>
  <si>
    <t xml:space="preserve">U10A</t>
  </si>
  <si>
    <t xml:space="preserve">INCREM DOTAZ ORG E RELAT COPERT (ART15 C5 P.FISSA CCNL98-01)</t>
  </si>
  <si>
    <t xml:space="preserve">F83H</t>
  </si>
  <si>
    <t xml:space="preserve">ACCANT. ART. 32 C. 7 CCNL 02-05 (ALTE PROFESS.)</t>
  </si>
  <si>
    <t xml:space="preserve">U262</t>
  </si>
  <si>
    <t xml:space="preserve">RIA E ASS. AD PERSONAM PERS. CESSATO (ART.4 C. 2 CCNL 00-01)</t>
  </si>
  <si>
    <t xml:space="preserve">F919</t>
  </si>
  <si>
    <t xml:space="preserve">INCENTIVI FUNZIONI TECNICHE (ART. 113 DLGS 50/16)</t>
  </si>
  <si>
    <t xml:space="preserve">U22I</t>
  </si>
  <si>
    <t xml:space="preserve">INCENTIVI PROG.NE AD ES.TO (ART.92 CC. 5-6  D.LGS. 163/06)</t>
  </si>
  <si>
    <t xml:space="preserve">U23I</t>
  </si>
  <si>
    <t xml:space="preserve">INCENTIVI REC. EV. ICI (L662/96, DLGS446/97)</t>
  </si>
  <si>
    <t xml:space="preserve">U24I</t>
  </si>
  <si>
    <t xml:space="preserve">INCENTIVI MESSI NOTIFICATORI (ART. 54 CCNL 14.9.00)</t>
  </si>
  <si>
    <t xml:space="preserve">U25I</t>
  </si>
  <si>
    <t xml:space="preserve">LIQUID. SENTENZE FAVOREVOLI ALL'ENTE (ART. 27 CCNL 14.9.00)</t>
  </si>
  <si>
    <t xml:space="preserve">U26I</t>
  </si>
  <si>
    <t xml:space="preserve">ALTRI ISTITUTI NON COMPRESI FRA I PRECEDENTI</t>
  </si>
  <si>
    <t xml:space="preserve">U998</t>
  </si>
  <si>
    <t xml:space="preserve">QUOTE PER INCENTIVI FUNZIONI TECNICHE (ART. 113 DLGS 50/16)</t>
  </si>
  <si>
    <t xml:space="preserve">F00N</t>
  </si>
  <si>
    <t xml:space="preserve">QUOTE PROG.NE AD ESAURIMENTO (ART.92 CC. 5-6  D.LGS. 163/06)</t>
  </si>
  <si>
    <t xml:space="preserve">F00Q</t>
  </si>
  <si>
    <t xml:space="preserve">Totale Fondo unico</t>
  </si>
  <si>
    <r>
      <rPr>
        <sz val="8"/>
        <rFont val="Arial"/>
        <family val="2"/>
      </rPr>
      <t xml:space="preserve">SPECIFICHE DISP. DI LEGGE (ART. 15 C. 1 L. K CCNL 98-01) </t>
    </r>
    <r>
      <rPr>
        <sz val="6"/>
        <rFont val="Arial"/>
        <family val="2"/>
      </rPr>
      <t xml:space="preserve">(**)</t>
    </r>
  </si>
  <si>
    <t xml:space="preserve">F929</t>
  </si>
  <si>
    <t xml:space="preserve">RISP DA STRAORD ACCERT A CONSUNT (ART14 C. 1 CCNL 98-01)</t>
  </si>
  <si>
    <t xml:space="preserve">F926</t>
  </si>
  <si>
    <t xml:space="preserve">F88H</t>
  </si>
  <si>
    <t xml:space="preserve">INTEGR. FONDO CCIAA IN EQ. FIN. (ART.15 C.1 L. N CCNL 98-01)</t>
  </si>
  <si>
    <t xml:space="preserve">F931</t>
  </si>
  <si>
    <t xml:space="preserve">NUOVI SERVIZI O RIORG. (ART. 15 C. 5 - P.VARIAB. CCNL 98-01)</t>
  </si>
  <si>
    <t xml:space="preserve">F925</t>
  </si>
  <si>
    <t xml:space="preserve">INTEGRAZIONE 1,2% (ART. 15 C. 2 CCNL 98-01)</t>
  </si>
  <si>
    <t xml:space="preserve">F932</t>
  </si>
  <si>
    <t xml:space="preserve">MESSI NOTIFICATORI (ART. 54 CCNL 14.9.00)</t>
  </si>
  <si>
    <t xml:space="preserve">F933</t>
  </si>
  <si>
    <t xml:space="preserve">SCHEDA UNIFICATA EX ART. 40 BIS, COMMA 3 DEL D.LGS. N.165/2001:</t>
  </si>
  <si>
    <t xml:space="preserve">SQUADRATURA 10</t>
  </si>
  <si>
    <t xml:space="preserve">"SPECIFICHE INFORMAZIONI SULLA CONTRATTAZIONE INTEGRATIVA"</t>
  </si>
  <si>
    <t xml:space="preserve">INCONGRUENZA 16</t>
  </si>
  <si>
    <t xml:space="preserve">     </t>
  </si>
  <si>
    <t xml:space="preserve">MACROCATEGORIA: DIRIGENTI</t>
  </si>
  <si>
    <t xml:space="preserve">Contatore</t>
  </si>
  <si>
    <t xml:space="preserve">GEN</t>
  </si>
  <si>
    <t xml:space="preserve">FONDO RELATIVO ALL'ANNO DI RILEVAZIONE / TEMPISTICA DELLA C.I.</t>
  </si>
  <si>
    <t xml:space="preserve">Cod_sez</t>
  </si>
  <si>
    <t xml:space="preserve">Cod_dom</t>
  </si>
  <si>
    <t xml:space="preserve">Tipo_dom</t>
  </si>
  <si>
    <t xml:space="preserve">GEN172</t>
  </si>
  <si>
    <t xml:space="preserve">FLAG</t>
  </si>
  <si>
    <t xml:space="preserve">L'amministrazione, alla data di compilazione/rettifica della presente scheda, ha contezza formale e certificata dall'organo di controllo del limite di spesa rappresentato dal fondo/i per la contrattazione integrativa dell'anno di rilevazione (S/N)?</t>
  </si>
  <si>
    <t xml:space="preserve">S</t>
  </si>
  <si>
    <t xml:space="preserve">GEN207</t>
  </si>
  <si>
    <t xml:space="preserve">È prevista una certificazione disgiunta per le risorse (costituzione) e per gli impieghi (contratto integrativo) secondo quanto raccomandato dalla circolare RGS n. 25/2012 (S/N)?</t>
  </si>
  <si>
    <t xml:space="preserve">N</t>
  </si>
  <si>
    <t xml:space="preserve">GEN353</t>
  </si>
  <si>
    <t xml:space="preserve">DATE</t>
  </si>
  <si>
    <t xml:space="preserve">Data di certificazione della sola costituzione del fondo/i specificamente riferita all'anno di rilevazione, da indicare solo in assenza di certificazione del contratto inttegrativo (art. 40-bis, c.1 del Dlgs 165/2001)</t>
  </si>
  <si>
    <t xml:space="preserve">GEN354</t>
  </si>
  <si>
    <t xml:space="preserve">Data di certificazione del solo contratto integrativo economico specificamente riferito al fondo/i dell'anno di rilevazione, sulla base di certificazione costituzione fondo effettuata in precedenza (art. 40-bis, c.1 del Dlgs 165/2001) </t>
  </si>
  <si>
    <t xml:space="preserve">GEN355</t>
  </si>
  <si>
    <t xml:space="preserve">Data di certificazione congiunta della costituzione del fondo e del contratto integrativo economico specificamente riferito al fondo/i dell'anno di rilevazione (art. 40-bis, c.1 del Dlgs 165/2001)</t>
  </si>
  <si>
    <t xml:space="preserve">GEN195</t>
  </si>
  <si>
    <t xml:space="preserve">INT</t>
  </si>
  <si>
    <t xml:space="preserve">Annualità di ritardo nella certificazione del fondo/i contrattazione integrativa alla compilazione/rettifica della presente scheda (0=almeno costituzione fondo/i anno rilevazione certif.; 1=almeno costituzione fondo/i anno precedente certif. ecc.)</t>
  </si>
  <si>
    <t xml:space="preserve">LEG</t>
  </si>
  <si>
    <t xml:space="preserve">RISPETTO DI SPECIFICI LIMITI DI LEGGE ALLA C.I.</t>
  </si>
  <si>
    <t xml:space="preserve">LEG157</t>
  </si>
  <si>
    <t xml:space="preserve">Importo della decurtazione permanente ai sensi dell'art. 1, c. 456 della L. 147/2013 apportata al fondo/i dell'anno corrente</t>
  </si>
  <si>
    <t xml:space="preserve">LEG356</t>
  </si>
  <si>
    <t xml:space="preserve">Importo del fondo/i anno 2016 come certificato dall'organo di controllo in sede di validazione fondo/i 2016</t>
  </si>
  <si>
    <t xml:space="preserve">LEG357</t>
  </si>
  <si>
    <t xml:space="preserve">Importo del limite 2016 come certificato dall'organo di controllo in sede di validazione del fondo/i dell'anno corrente</t>
  </si>
  <si>
    <t xml:space="preserve">LEG263</t>
  </si>
  <si>
    <t xml:space="preserve">(eventuale) Importo della decurtazione al fondo/i dell'anno corrente per il recupero delle risorse erogate in eccesso ai sensi dell'art. 40, c. 3-quinquies del Dlgs 165/2001</t>
  </si>
  <si>
    <t xml:space="preserve">LEG264</t>
  </si>
  <si>
    <t xml:space="preserve">(eventuale) Importo della decurtazione al fondo dell'anno corrente per il recupero delle risorse erogate in eccesso ai sensi dell'art. 4, c. 1 del DL 68/2014</t>
  </si>
  <si>
    <t xml:space="preserve">LEG265</t>
  </si>
  <si>
    <t xml:space="preserve">(eventuale) Importo del co-finanziamento al recupero riferito alla annualità corrente del recupero di risorse in eccesso ai sensi dell'art. 4, c. 2 del DL 16/2014</t>
  </si>
  <si>
    <t xml:space="preserve">ORG</t>
  </si>
  <si>
    <t xml:space="preserve">ORGANIZZAZIONE E INCARICHI</t>
  </si>
  <si>
    <t xml:space="preserve">ORG191</t>
  </si>
  <si>
    <t xml:space="preserve">Numero complessivo di funzioni dirigenziali previste nell'ordinamento</t>
  </si>
  <si>
    <t xml:space="preserve">ORG299</t>
  </si>
  <si>
    <t xml:space="preserve">Numero di posizioni dirigenziali preposte alle strutture organizzative complesse ai sensi dell'art. 27, c. 5 del Ccnl 23.12.1999 e s.m.i. effettivamente coperte alla data del 31.12 dell'anno di rilevazione</t>
  </si>
  <si>
    <t xml:space="preserve">ORG300</t>
  </si>
  <si>
    <t xml:space="preserve">Valore medio su base annua della retribuzione di posizione previsto per le strutture organizzative complesse di cui all'art. 27, c. 5 del Ccnl 23.12.1999 e s.m.i.</t>
  </si>
  <si>
    <t xml:space="preserve">ORG268</t>
  </si>
  <si>
    <t xml:space="preserve">Numero di posizioni dirigenziali effettivamente coperte alla data del 31.12 dell'anno di rilevazione per la fascia più elevata</t>
  </si>
  <si>
    <t xml:space="preserve">ORG269</t>
  </si>
  <si>
    <t xml:space="preserve">Numero di posizioni dirigenziali effettivamente coperte alla data del 31.12 dell'anno di rilevazione per la fascia meno elevata</t>
  </si>
  <si>
    <t xml:space="preserve">ORG270</t>
  </si>
  <si>
    <t xml:space="preserve">Numero di posizioni dirigenziali effettivamente coperte alla data del 31.12 dell'anno di rilevazione per le restanti fasce</t>
  </si>
  <si>
    <t xml:space="preserve">ORG136</t>
  </si>
  <si>
    <t xml:space="preserve">Valore unitario su base annua della retribuzione di posizione previsto per la fascia più elevata</t>
  </si>
  <si>
    <t xml:space="preserve">ORG179</t>
  </si>
  <si>
    <t xml:space="preserve">Valore unitario su base annua della retribuzione di posizione previsto per la fascia meno elevata</t>
  </si>
  <si>
    <t xml:space="preserve">ORG161</t>
  </si>
  <si>
    <t xml:space="preserve">Valore unitario su base annua della retribuzione di posizione previsto per le restanti fasce (valore medio)</t>
  </si>
  <si>
    <t xml:space="preserve">ORG271</t>
  </si>
  <si>
    <t xml:space="preserve">Numero di posizioni dirigenziali effettivamente coperte alla data del 31.12 dell'anno di rilevazione con incarico ad interim</t>
  </si>
  <si>
    <t xml:space="preserve">ORG272</t>
  </si>
  <si>
    <t xml:space="preserve">Valore medio su base annua della retribuzione per gli incarichi dirigenziali ad interim (risultato)</t>
  </si>
  <si>
    <t xml:space="preserve">PRD</t>
  </si>
  <si>
    <t xml:space="preserve">PRODUTTIVITA' / RISULTATO</t>
  </si>
  <si>
    <t xml:space="preserve">PRD137</t>
  </si>
  <si>
    <t xml:space="preserve">Importo totale della retribuzione di risultato erogata a valere sul fondo dell'anno di rilevazione</t>
  </si>
  <si>
    <t xml:space="preserve">PRD115</t>
  </si>
  <si>
    <t xml:space="preserve">Importo totale della retribuzione di risultato non erogata a seguito della valutazione non piena con riferimento al fondo dell'anno di rilevazione</t>
  </si>
  <si>
    <t xml:space="preserve">PRD152</t>
  </si>
  <si>
    <t xml:space="preserve">PERC</t>
  </si>
  <si>
    <t xml:space="preserve">% di risorse aggiuntive ex art. 26, c. 3 del Ccnl 23.12.1999 (variabile) in proporzione alle risorse stabili del fondo dell'anno di rilevazione</t>
  </si>
  <si>
    <t xml:space="preserve">PRD159</t>
  </si>
  <si>
    <t xml:space="preserve">Le retribuzioni di risultato sono correlate alla valutazione della prestazione dei dirigenti (S/N)?</t>
  </si>
  <si>
    <t xml:space="preserve">PRD273</t>
  </si>
  <si>
    <t xml:space="preserve">Sono utilizzati indicatori di risultato attinenti all'Ufficio o all'Ente nel suo complesso per la valutazione della retribuzione di risultato (S/N)?</t>
  </si>
  <si>
    <t xml:space="preserve">PRD274</t>
  </si>
  <si>
    <t xml:space="preserve">Sono utilizzati giudizi del nucleo di valutazione o di altro analogo organismo per la valutazione della retribuzione di risultato (S/N)?</t>
  </si>
  <si>
    <t xml:space="preserve">PRD275</t>
  </si>
  <si>
    <t xml:space="preserve">Sono utilizzati ai fini della valutazione dei dirigenti meccanismi di confronto con le performance di altri enti (benchmarking) (S/N)?</t>
  </si>
  <si>
    <t xml:space="preserve">CPL</t>
  </si>
  <si>
    <t xml:space="preserve">RILEVAZIONE CEPEL</t>
  </si>
  <si>
    <t xml:space="preserve">CPL120</t>
  </si>
  <si>
    <t xml:space="preserve">Sono stati costituiti i nuclei di valutazione per il personale dirigente?</t>
  </si>
  <si>
    <t xml:space="preserve">CPL150</t>
  </si>
  <si>
    <t xml:space="preserve">Sono costituiti in forma singola o associata?</t>
  </si>
  <si>
    <t xml:space="preserve">Associata</t>
  </si>
  <si>
    <t xml:space="preserve">CPL286</t>
  </si>
  <si>
    <t xml:space="preserve">Viene effettuata la valutazione delle prestazioni e dei risultati dei dirigenti (art. 14 del Ccnl 23.12.1999)?</t>
  </si>
  <si>
    <t xml:space="preserve">CPL147</t>
  </si>
  <si>
    <t xml:space="preserve">La valutazione delle prestazioni e dei risultati è effettuata in forma singola o associata?</t>
  </si>
  <si>
    <t xml:space="preserve">Singola</t>
  </si>
  <si>
    <t xml:space="preserve">INF</t>
  </si>
  <si>
    <t xml:space="preserve">INFORMAZIONI / CHIARIMENTI</t>
  </si>
  <si>
    <t xml:space="preserve">INF209</t>
  </si>
  <si>
    <t xml:space="preserve">NOTE</t>
  </si>
  <si>
    <t xml:space="preserve">Informazioni/chiarimenti da parte dell'Organo di controllo (max 1.500 caratteri)</t>
  </si>
  <si>
    <t xml:space="preserve">INF127</t>
  </si>
  <si>
    <t xml:space="preserve">Informazioni/chiarimenti da parte dell'Amministrazione (max 1.500 caratteri)</t>
  </si>
  <si>
    <t xml:space="preserve">MACROCATEGORIA: PERSONALE NON DIRIGENTE</t>
  </si>
  <si>
    <t xml:space="preserve">ORG112</t>
  </si>
  <si>
    <t xml:space="preserve">Numero totale delle posizioni organizzative ai sensi dell'art. 8, c. 1 del Ccnl 31.3.1999 previste nell'ordinamento</t>
  </si>
  <si>
    <t xml:space="preserve">ORG145</t>
  </si>
  <si>
    <t xml:space="preserve">Numero di posizioni organizzative effettivamente coperte alla data del 31.12 dell'anno di rilevazione per la fascia più elevata</t>
  </si>
  <si>
    <t xml:space="preserve">ORG160</t>
  </si>
  <si>
    <t xml:space="preserve">Numero di posizioni organizzative effettivamente coperte alla data del 31.12 dell'anno di rilevazione per la fascia meno elevata</t>
  </si>
  <si>
    <t xml:space="preserve">ORG154</t>
  </si>
  <si>
    <t xml:space="preserve">Numero di posizioni organizzative effettivamente coperte alla data del 31.12 dell'anno di rilevazione per le restanti fasce</t>
  </si>
  <si>
    <t xml:space="preserve">ORG169</t>
  </si>
  <si>
    <t xml:space="preserve">Numero complessivo di incarichi di specifica responsabilità ai sensi dell'art. 17, c. 2, lett. f) del Ccnl 1.4.1999 in essere al 31.12 dell'anno di rilevazione</t>
  </si>
  <si>
    <t xml:space="preserve">PEO</t>
  </si>
  <si>
    <t xml:space="preserve">PROGRESSIONI ECONOMICHE ORIZZONTALI A VALERE SUL FONDO DELL'ANNO DI RILEVAZIONE</t>
  </si>
  <si>
    <t xml:space="preserve">PEO168</t>
  </si>
  <si>
    <t xml:space="preserve">E' stata verificata la sussistenza del requisito di cui all'art. 9, c. 1 del Ccnl 11.4.2008 ai fini delle PEO secondo la disciplina di cui all'art. 5 del Ccnl 31.3.1999 (S/N) ?</t>
  </si>
  <si>
    <t xml:space="preserve">PEO111</t>
  </si>
  <si>
    <t xml:space="preserve">Numero dei dipendenti che hanno concorso alle procedure per le PEO a valere sul fondo dell'anno di rilevazione</t>
  </si>
  <si>
    <t xml:space="preserve">PEO188</t>
  </si>
  <si>
    <t xml:space="preserve">Numero totale delle PEO effettuate a valere sul fondo dell'anno di rilevazione</t>
  </si>
  <si>
    <t xml:space="preserve">PEO119</t>
  </si>
  <si>
    <t xml:space="preserve">Le PEO riferite all'anno di rilevazione sono riferite ad un numero limitato di dipendenti ed operate con carattere di selettività secondo quanto previsto dall’art. 23 c. 2 del DLgs 150/2009 (S/N)?</t>
  </si>
  <si>
    <t xml:space="preserve">PEO266</t>
  </si>
  <si>
    <t xml:space="preserve">Le PEO riferite all'anno di rilevazione hanno rispettato il principio di non retrodatazione oltre il 1 gennaio dell'anno di conclusione del procedimento (S/N)?</t>
  </si>
  <si>
    <t xml:space="preserve">PEO133</t>
  </si>
  <si>
    <t xml:space="preserve">Importo delle risorse destinate alle PEO contrattate e certificate a valere sul fondo dell'anno di rilevazione</t>
  </si>
  <si>
    <t xml:space="preserve">PRD164</t>
  </si>
  <si>
    <t xml:space="preserve">Importo totale della produttività individuale erogata a valere sul fondo dell'anno di rilevazione</t>
  </si>
  <si>
    <t xml:space="preserve">PRD210</t>
  </si>
  <si>
    <t xml:space="preserve">Importo totale della produttività collettiva erogata a valere sul fondo dell'anno di rilevazione</t>
  </si>
  <si>
    <t xml:space="preserve">PRD162</t>
  </si>
  <si>
    <t xml:space="preserve">Importo totale della produttività non erogata a seguito della valutazione non piena con riferimento al fondo dell'anno di rilevazione</t>
  </si>
  <si>
    <t xml:space="preserve">PRD287</t>
  </si>
  <si>
    <t xml:space="preserve">Importo totale della retribuzione di risultato riferita ad incarichi di posizioni organizzative, alte professionalità ecc. erogato a valere sull'anno di rilevazione</t>
  </si>
  <si>
    <t xml:space="preserve">PRD134</t>
  </si>
  <si>
    <t xml:space="preserve">Importo totale della retribuzione di risultato relativo ad incarichi di posizioni organizzative, alte professionalità ecc. non erogato a seguito della valutazione non piena con riferimento all'anno di rilevazione</t>
  </si>
  <si>
    <t xml:space="preserve">PRD174</t>
  </si>
  <si>
    <t xml:space="preserve">% delle risorse aggiuntive di cui all'art. 15, c. 5 del Ccnl 1.4.1999 (variabile) in proporzione alle risorse stabili del fondo dell'anno di rilevazione</t>
  </si>
  <si>
    <t xml:space="preserve">CPL194</t>
  </si>
  <si>
    <t xml:space="preserve">Viene effettuata la valutazione delle prestazioni e dei risultati dei dipendenti (art. 6 del Ccnl 31.3.1999) (S/N) ?</t>
  </si>
  <si>
    <t xml:space="preserve">CPL182</t>
  </si>
  <si>
    <t xml:space="preserve">Qual'è il valore massimo in percentuale dell'indennità di risultato rispetto all'indennità di posizione (art.10, c. 3 del Ccnl 31.3.1999)?</t>
  </si>
  <si>
    <t xml:space="preserve">Con determinazione dirigenziale n. 524 del 19/07/2017 è stato costituito, oltre al fondo risorse decentrate del personale ADiSU, anche il fondo per le risorse decentrate di n. 6 unità di personale provinciale trasferite ex L.56/2014 e L.R. 10/2015 nei ruoli ADiSU per l'importo di Euro 14.258,00.</t>
  </si>
  <si>
    <t xml:space="preserve">VOCI DI SPESA RILEVATE</t>
  </si>
  <si>
    <t xml:space="preserve">IMPORTO SICO</t>
  </si>
  <si>
    <t xml:space="preserve">IMPORTO BILANCIO (*)</t>
  </si>
  <si>
    <t xml:space="preserve">DATI SIOPE</t>
  </si>
  <si>
    <t xml:space="preserve">TABELLA 12</t>
  </si>
  <si>
    <t xml:space="preserve">la differenza di € 18.428,00 è data dall'abbattimento della retribuzione lorda per i dipendenti soggetti a TFR e dall'integrazione ex L.R. n. 43/83.</t>
  </si>
  <si>
    <t xml:space="preserve">A999</t>
  </si>
  <si>
    <t xml:space="preserve">TABELLA 13</t>
  </si>
  <si>
    <t xml:space="preserve">ASSEGNI NUCLEO FAMILIARE</t>
  </si>
  <si>
    <t xml:space="preserve">GESTIONE MENSE</t>
  </si>
  <si>
    <t xml:space="preserve">SOMME CORRISPOSTE AD AGENZIA DI SOMMINISTRAZIONE (INTERINALI)</t>
  </si>
  <si>
    <t xml:space="preserve">ONERI PER I CONTRATTI DI SOMMINISTRAZIONE (INTERINALI)</t>
  </si>
  <si>
    <t xml:space="preserve">CONTRATTI PER RESA SERVIZI /ADEMPIMENTI OBBLIGATORI PER LEGGE</t>
  </si>
  <si>
    <t xml:space="preserve">RETRIBUZIONI PERSONALE A TEMPO DETERMINATO </t>
  </si>
  <si>
    <t xml:space="preserve">CONTRIBUTI A CARICO DELL'AMMINISTRAZIONE SU COMPETENZE FISSE ED ACCESSORIE </t>
  </si>
  <si>
    <t xml:space="preserve">La differenza di € 19.751,00 è data dall'abbattimento della retribuzione lorda per i dipendenti soggetti a TFR </t>
  </si>
  <si>
    <t xml:space="preserve">QUOTE ANNUE DI ACCANTONAMENTO  TFR O ALTRA INDENNITA'  FINE SERVIZIO</t>
  </si>
  <si>
    <t xml:space="preserve">IRAP </t>
  </si>
  <si>
    <t xml:space="preserve">COMPENSI PER PERSONALE ADDETTO A LAVORI SOCIALMENTE UTILI</t>
  </si>
  <si>
    <t xml:space="preserve">SOMME RIMBORSATE ALLE AMMINISTRAZIONI PER SPESE DI PERSONALE (sommatoria dei diversi rimborsi presenti in tabella 14)</t>
  </si>
  <si>
    <t xml:space="preserve">P998</t>
  </si>
  <si>
    <t xml:space="preserve">TOTALE GENERALE</t>
  </si>
  <si>
    <t xml:space="preserve">RIMBORSI RICEVUTI  DALLE AMMINISTRAZIONI PER SPESE DI PERSONALE  (a riduzione) (sommatoria dei diversi rimborsi presenti in tabella 14)</t>
  </si>
  <si>
    <t xml:space="preserve">P999</t>
  </si>
  <si>
    <t xml:space="preserve">TOTALE GENERALE AL NETTO DEI RIMBORSI</t>
  </si>
  <si>
    <t xml:space="preserve">Tavola di controllo dei Valori Medi</t>
  </si>
  <si>
    <t xml:space="preserve">valori medi assenze</t>
  </si>
  <si>
    <r>
      <rPr>
        <b val="true"/>
        <sz val="10"/>
        <rFont val="Arial"/>
        <family val="2"/>
      </rPr>
      <t xml:space="preserve">valori medi annui pro-capite per voci retributive a carattere "stipendiale" </t>
    </r>
    <r>
      <rPr>
        <sz val="8"/>
        <rFont val="Arial"/>
        <family val="2"/>
      </rPr>
      <t xml:space="preserve">(**)</t>
    </r>
  </si>
  <si>
    <r>
      <rPr>
        <b val="true"/>
        <sz val="10"/>
        <rFont val="Arial"/>
        <family val="2"/>
      </rPr>
      <t xml:space="preserve">valori medi annui pro-capite per indennità e compensi accessori</t>
    </r>
    <r>
      <rPr>
        <sz val="8"/>
        <rFont val="Arial"/>
        <family val="2"/>
      </rPr>
      <t xml:space="preserve"> (**)</t>
    </r>
  </si>
  <si>
    <t xml:space="preserve">Qualifica</t>
  </si>
  <si>
    <t xml:space="preserve">Codici qualifiche</t>
  </si>
  <si>
    <t xml:space="preserve">unità per il calcolo delle assenze (*)</t>
  </si>
  <si>
    <r>
      <rPr>
        <b val="true"/>
        <sz val="8"/>
        <rFont val="Arial"/>
        <family val="2"/>
      </rPr>
      <t xml:space="preserve">mensilità medie 
</t>
    </r>
    <r>
      <rPr>
        <sz val="7"/>
        <rFont val="Arial"/>
        <family val="2"/>
      </rPr>
      <t xml:space="preserve">(mensilità/12)</t>
    </r>
  </si>
  <si>
    <t xml:space="preserve">ASSENZE RETRIBUITE</t>
  </si>
  <si>
    <t xml:space="preserve">ASSENZE NON RETRIBUITE</t>
  </si>
  <si>
    <t xml:space="preserve">STIPENDIO 
più I.I.S </t>
  </si>
  <si>
    <r>
      <rPr>
        <b val="true"/>
        <sz val="7"/>
        <rFont val="Arial"/>
        <family val="2"/>
      </rPr>
      <t xml:space="preserve">TOTALE VOCI STIPENDIALI
TABELLA 12
</t>
    </r>
    <r>
      <rPr>
        <sz val="7"/>
        <rFont val="Small Fonts"/>
        <family val="2"/>
      </rPr>
      <t xml:space="preserve">(esclusi arr. anni prec. e recuperi)</t>
    </r>
  </si>
  <si>
    <t xml:space="preserve">INDENNITA' FISSE</t>
  </si>
  <si>
    <t xml:space="preserve">ALTRE ACCESSORIE</t>
  </si>
  <si>
    <r>
      <rPr>
        <b val="true"/>
        <sz val="7"/>
        <rFont val="Arial"/>
        <family val="2"/>
      </rPr>
      <t xml:space="preserve">TOTALE INDENNITA' FISSE ED ACCESSORIE
TABELLA 13
</t>
    </r>
    <r>
      <rPr>
        <sz val="7"/>
        <rFont val="Small Fonts"/>
        <family val="2"/>
      </rPr>
      <t xml:space="preserve">(esclusi arretrati anni precedenti)</t>
    </r>
  </si>
  <si>
    <t xml:space="preserve">(**) Valore medio annuo pro-capite calcolato dividendo la spesa per le unità di riferimento (mensilità della T12 / 12)</t>
  </si>
  <si>
    <t xml:space="preserve">Qualifiche</t>
  </si>
  <si>
    <t xml:space="preserve">Tot Cessati (Tab 5)</t>
  </si>
  <si>
    <t xml:space="preserve">Tot Assunti (Tab 6)</t>
  </si>
  <si>
    <t xml:space="preserve">Tot Usciti (Tab 4)</t>
  </si>
  <si>
    <t xml:space="preserve">Tot Entrati (Tab 4)</t>
  </si>
  <si>
    <t xml:space="preserve">Coerenza 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</si>
  <si>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</si>
  <si>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</si>
  <si>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</si>
  <si>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</si>
  <si>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</si>
  <si>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f=(a-b+c-d+e)</t>
  </si>
  <si>
    <t xml:space="preserve">g</t>
  </si>
  <si>
    <t xml:space="preserve">f=g</t>
  </si>
  <si>
    <t xml:space="preserve">U O M I N I</t>
  </si>
  <si>
    <t xml:space="preserve">D O N N E</t>
  </si>
  <si>
    <t xml:space="preserve">Presenti per classi di anzianità di servizio (Tab 7)</t>
  </si>
  <si>
    <t xml:space="preserve">Presenti per classi di età (Tab 8)</t>
  </si>
  <si>
    <t xml:space="preserve">Presenti per titolo di studio 
(Tab 9)</t>
  </si>
  <si>
    <t xml:space="preserve">a=b=c=d</t>
  </si>
  <si>
    <t xml:space="preserve">f</t>
  </si>
  <si>
    <t xml:space="preserve">h</t>
  </si>
  <si>
    <t xml:space="preserve">(e=f=g=h)</t>
  </si>
  <si>
    <t xml:space="preserve">ATTENZIONE: Per gli Enti che non sono tenuti all’invio della Tabella 10, la Tavola va considerata con riferimento al diagnostico della colonna “Coerenza T1 con personale T3 OUT”</t>
  </si>
  <si>
    <t xml:space="preserve">(*) Solo per le tipologie tenute all'invio della TABELLA 10</t>
  </si>
  <si>
    <t xml:space="preserve">Comandati esterni (IN)  (Tab 3)</t>
  </si>
  <si>
    <t xml:space="preserve">Fuori ruolo esterni (IN) (Tab 3)</t>
  </si>
  <si>
    <t xml:space="preserve">Convenzioni esterni (IN) (Tab 3)</t>
  </si>
  <si>
    <t xml:space="preserve">Comandati interni (OUT) (Tab 3)</t>
  </si>
  <si>
    <t xml:space="preserve">Fuori ruolo interni (OUT) (Tab 3)</t>
  </si>
  <si>
    <t xml:space="preserve">Convenzioni interni (OUT) (Tab 3)</t>
  </si>
  <si>
    <t xml:space="preserve">Esoneri (OUT)
(Tab 3)</t>
  </si>
  <si>
    <t xml:space="preserve">Personale in aspettativa (OUT)
(Tab 3)</t>
  </si>
  <si>
    <t xml:space="preserve">Totale personale distribuito per Regioni  (calcolato)</t>
  </si>
  <si>
    <t xml:space="preserve">Totale personale distribuito per Regioni (Tab 10)</t>
  </si>
  <si>
    <t xml:space="preserve">Coerenza T1 con personale T3 OUT</t>
  </si>
  <si>
    <t xml:space="preserve">Coerenza distribuzione territoriale</t>
  </si>
  <si>
    <t xml:space="preserve">i</t>
  </si>
  <si>
    <t xml:space="preserve">j=(a+b+c+d-e-f-g-h-i)</t>
  </si>
  <si>
    <t xml:space="preserve">k</t>
  </si>
  <si>
    <t xml:space="preserve">a&gt;=(e+f+g+h+i)</t>
  </si>
  <si>
    <t xml:space="preserve">j=k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</si>
  <si>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</si>
  <si>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</si>
  <si>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</si>
  <si>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</si>
  <si>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</si>
  <si>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</si>
  <si>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</si>
  <si>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</si>
  <si>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</si>
  <si>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u=(l+m+n+o-p-q-r-s-t)</t>
  </si>
  <si>
    <t xml:space="preserve">v</t>
  </si>
  <si>
    <t xml:space="preserve">l&gt;=(p+q+r+s+t)</t>
  </si>
  <si>
    <t xml:space="preserve">u=v</t>
  </si>
  <si>
    <t xml:space="preserve">Tavola di controllo degli usciti dalla qualifica di Tabella 4 (Squadratura 4)</t>
  </si>
  <si>
    <t xml:space="preserve">Cessati (Tab 5)</t>
  </si>
  <si>
    <t xml:space="preserve"> Assunti (Tab 6)</t>
  </si>
  <si>
    <t xml:space="preserve">Entrati (Tab 4)</t>
  </si>
  <si>
    <t xml:space="preserve">Consistenza nella qualifica </t>
  </si>
  <si>
    <t xml:space="preserve">Usciti (Tab 4)</t>
  </si>
  <si>
    <t xml:space="preserve">Coerenza</t>
  </si>
  <si>
    <t xml:space="preserve">e=(a-b+c+d)</t>
  </si>
  <si>
    <t xml:space="preserve">f&lt;=e</t>
  </si>
  <si>
    <t xml:space="preserve">ATTENZIONE: LA PRESENTE TAVOLA VA CONSIDERATA SOLO DAGLI ENTI 
TENUTI ALL'INVIO DELLA SI_1A 
(Comuni, Province, Unioni di Comuni, Comunità Montane)</t>
  </si>
  <si>
    <r>
      <rPr>
        <i val="true"/>
        <sz val="10"/>
        <rFont val="Arial"/>
        <family val="2"/>
      </rPr>
      <t xml:space="preserve">Tipologia di Ente:</t>
    </r>
    <r>
      <rPr>
        <b val="true"/>
        <sz val="10"/>
        <rFont val="Arial"/>
        <family val="2"/>
      </rPr>
      <t xml:space="preserve"> COMUNI </t>
    </r>
    <r>
      <rPr>
        <sz val="10"/>
        <rFont val="Arial"/>
        <family val="2"/>
      </rPr>
      <t xml:space="preserve">e</t>
    </r>
    <r>
      <rPr>
        <b val="true"/>
        <sz val="10"/>
        <rFont val="Arial"/>
        <family val="2"/>
      </rPr>
      <t xml:space="preserve"> PROVINCE</t>
    </r>
  </si>
  <si>
    <t xml:space="preserve">Categoria</t>
  </si>
  <si>
    <t xml:space="preserve">Numero di unità appartenenti alla polizia locale (SI_1A)</t>
  </si>
  <si>
    <t xml:space="preserve">b=&lt;a</t>
  </si>
  <si>
    <t xml:space="preserve">Dirigenti</t>
  </si>
  <si>
    <r>
      <rPr>
        <i val="true"/>
        <sz val="10"/>
        <rFont val="Arial"/>
        <family val="2"/>
      </rPr>
      <t xml:space="preserve">Tipologia di Ente:</t>
    </r>
    <r>
      <rPr>
        <b val="true"/>
        <sz val="10"/>
        <rFont val="Arial"/>
        <family val="2"/>
      </rPr>
      <t xml:space="preserve"> UNIONE di COMUNI</t>
    </r>
  </si>
  <si>
    <r>
      <rPr>
        <i val="true"/>
        <sz val="10"/>
        <rFont val="Arial"/>
        <family val="2"/>
      </rPr>
      <t xml:space="preserve">Tipologia di Ente:</t>
    </r>
    <r>
      <rPr>
        <b val="true"/>
        <sz val="10"/>
        <rFont val="Arial"/>
        <family val="2"/>
      </rPr>
      <t xml:space="preserve"> COMUNITA' MONTANE</t>
    </r>
  </si>
  <si>
    <t xml:space="preserve"> Incongruenza 1</t>
  </si>
  <si>
    <t xml:space="preserve">Tavola di compresenza tra valori di organico di personale con rapporto di lavoro flessibile di Scheda Informativa 1 e relativa spesa di Tabella 14</t>
  </si>
  <si>
    <t xml:space="preserve">Tipologia lavoro flessibile (SI_1)</t>
  </si>
  <si>
    <t xml:space="preserve">Unità annue 
(SI_1)</t>
  </si>
  <si>
    <t xml:space="preserve">Spesa (Tab 14)</t>
  </si>
  <si>
    <t xml:space="preserve">Compresenza</t>
  </si>
  <si>
    <t xml:space="preserve">Valore Medio Unitario:
b / a</t>
  </si>
  <si>
    <t xml:space="preserve">Contratti di collaborazione coordinata e continuativa</t>
  </si>
  <si>
    <t xml:space="preserve">Incarichi libero professionale, studio, ricerca e consulenza</t>
  </si>
  <si>
    <t xml:space="preserve">Contratti per resa servizi/adempimenti obbligatori per legge</t>
  </si>
  <si>
    <t xml:space="preserve"> Incongruenza 11</t>
  </si>
  <si>
    <t xml:space="preserve">Tavola di compresenza tra valori di organico di personale con rapporto di lavoro flessibile di Tabella 2 e relativa spesa di Tabella 14</t>
  </si>
  <si>
    <t xml:space="preserve">Tipologia lavoro flessibile (Tab 2)</t>
  </si>
  <si>
    <t xml:space="preserve">Unità annue 
(Tab 2)</t>
  </si>
  <si>
    <t xml:space="preserve">A tempo determinato</t>
  </si>
  <si>
    <t xml:space="preserve">Formazione lavoro</t>
  </si>
  <si>
    <t xml:space="preserve">Contratti di somministrazione (ex interinale)</t>
  </si>
  <si>
    <t xml:space="preserve">L.S.U</t>
  </si>
  <si>
    <t xml:space="preserve">Voce di spesa (Tab 14)</t>
  </si>
  <si>
    <t xml:space="preserve">codice (Tab 14)</t>
  </si>
  <si>
    <t xml:space="preserve">Compresenza 
e/o 
controllo incidenza %</t>
  </si>
  <si>
    <t xml:space="preserve">Incidenza % 
L105 / P062</t>
  </si>
  <si>
    <t xml:space="preserve">Controllo incidenza % L105 / P062  =&gt;  </t>
  </si>
  <si>
    <t xml:space="preserve">Tavola di congruenza tra spesa media annua per stipendio (Tabella 12) e importi stipendiali contrattuali</t>
  </si>
  <si>
    <t xml:space="preserve">Mensilità (Tab 12)</t>
  </si>
  <si>
    <t xml:space="preserve">Spesa per stipendio (Tab 12)</t>
  </si>
  <si>
    <t xml:space="preserve">Spesa media annua per stipendio (per 12 mensilità)</t>
  </si>
  <si>
    <t xml:space="preserve">Importi stipendiali contrattuali annui (per 12 mensilità)</t>
  </si>
  <si>
    <t xml:space="preserve">Scostamento in valore assoluto</t>
  </si>
  <si>
    <t xml:space="preserve">Scostamento percentuale</t>
  </si>
  <si>
    <t xml:space="preserve">Congruenza (max scostamento consentito +/- 2%)</t>
  </si>
  <si>
    <t xml:space="preserve">c=(b/a*12)</t>
  </si>
  <si>
    <t xml:space="preserve">e=(c-d)</t>
  </si>
  <si>
    <t xml:space="preserve">f=(e/d*100)</t>
  </si>
  <si>
    <t xml:space="preserve">v. a. di f&lt;=2%</t>
  </si>
  <si>
    <t xml:space="preserve"> Incongruenza 3</t>
  </si>
  <si>
    <t xml:space="preserve">Tavola di coerenza tra valori dichiarati in SI_1 come appartenenti a categorie protette, titolari di permessi per legge n. 104/92, titolari di permessi ai sensi dell'art. 42, comma 5 d.lgs. 151/2001, con il personale indicato in  Tab. 1</t>
  </si>
  <si>
    <t xml:space="preserve">Domande SI_1</t>
  </si>
  <si>
    <t xml:space="preserve">Unità annue
dichiarate in SI_1</t>
  </si>
  <si>
    <t xml:space="preserve">Totale presenti al
31-12 dichiarati in T1</t>
  </si>
  <si>
    <t xml:space="preserve">Controllo</t>
  </si>
  <si>
    <t xml:space="preserve"> Incongruenza 12</t>
  </si>
  <si>
    <t xml:space="preserve">Tavola di compresenza tra valori dichiarati nella SI_1 come titolari di permessi per legge n. 104/92 e titolari di permessi ai sensi dell'art. 42, comma 5 d.lgs. 151/2001, con le giornate di assenza indicate in Tab. 11 </t>
  </si>
  <si>
    <t xml:space="preserve">Assenze dichiarate</t>
  </si>
  <si>
    <t xml:space="preserve">Compresenza </t>
  </si>
  <si>
    <t xml:space="preserve"> Incongruenza 13</t>
  </si>
  <si>
    <t xml:space="preserve">Tavola di compresenza tra le somme trattenute per malattia indicate nella SI_1 e i giorni di assenza per malattia retribuita indicati nella Tab. 11</t>
  </si>
  <si>
    <t xml:space="preserve">Somme
dichiarate in SI_1</t>
  </si>
  <si>
    <t xml:space="preserve">Tavola di controllo dei valori di spesa di Tabella 14: incidenza % di ciascun valore sul totale delle spese di Tabella 12+Tabella 13</t>
  </si>
  <si>
    <t xml:space="preserve">TOTALE TABELLA 12 + TABELLA 13:</t>
  </si>
  <si>
    <t xml:space="preserve">Voci di spesa </t>
  </si>
  <si>
    <t xml:space="preserve">Codici spesa</t>
  </si>
  <si>
    <t xml:space="preserve">Importi comunicati (Tab 14)</t>
  </si>
  <si>
    <t xml:space="preserve">Incidenza percentuale: Importi comunicati Tab 14 / (Tabella 12 + Tabella 13)</t>
  </si>
  <si>
    <t xml:space="preserve">Controlli di coerenza</t>
  </si>
  <si>
    <t xml:space="preserve">TABELLE 12 -13 ASSENTI</t>
  </si>
  <si>
    <t xml:space="preserve">Tavola di congruenza tra Presenti al 31-12 del totale  uomini e donne o Totale uomini e donne Tabella 5 e mensilità della Tabella T12</t>
  </si>
  <si>
    <t xml:space="preserve">Totale uomini e donne (Tab T5)</t>
  </si>
  <si>
    <t xml:space="preserve">Totale usciti (Tab T4)</t>
  </si>
  <si>
    <t xml:space="preserve">Mensilità (Tab T12)</t>
  </si>
  <si>
    <t xml:space="preserve">Congruenza (se a&gt;0 o b&gt;0 o c&gt;0 e d&gt;0 )</t>
  </si>
  <si>
    <t xml:space="preserve">Tavola di compresenza tra importi comunicati in tab.13 e mensilità (tab.12) o personale esterno (tab.3)</t>
  </si>
  <si>
    <t xml:space="preserve">Totale della Tabella T13</t>
  </si>
  <si>
    <t xml:space="preserve">Totale (Uomini + donne della sezione "Personale Esterno" COMANDATI / DISTACCATI + FUORI RUOLO+CONVENZIONI)+Mensilità medie da T12(mensilità /12)</t>
  </si>
  <si>
    <t xml:space="preserve">Congruenza          ( a&gt;0 e b&gt;0)</t>
  </si>
  <si>
    <t xml:space="preserve">Tavola di congruenza tra i giorni di assenza indicati nella Tabella 11 e i valori di organico inseriti nelle Tabelle 1, 3, 4, 5 (incongruenza 7)</t>
  </si>
  <si>
    <t xml:space="preserve">Totale della Tabella T11</t>
  </si>
  <si>
    <t xml:space="preserve">Totale della Tabella T1</t>
  </si>
  <si>
    <t xml:space="preserve">Totale della Tabella T3 (personale esterno)</t>
  </si>
  <si>
    <t xml:space="preserve">Totale Usciti della Tabella T4</t>
  </si>
  <si>
    <t xml:space="preserve">Totale Entrati della Tabella T4</t>
  </si>
  <si>
    <t xml:space="preserve">Totale della Tabella T5</t>
  </si>
  <si>
    <t xml:space="preserve">Incongruenza 7</t>
  </si>
  <si>
    <t xml:space="preserve">Incongruenza           [se a&gt;0 e (b=0 e c=0 e d=0 e e=0 e f=0)]</t>
  </si>
  <si>
    <t xml:space="preserve">Incongruenza         [se a=0 e (b&gt;0 o c&gt;0 o d&gt;0 o e&gt;0 o f&gt;0)]</t>
  </si>
  <si>
    <t xml:space="preserve">assenze in T11, ma nessuna unità in T1</t>
  </si>
  <si>
    <t xml:space="preserve">sono presenti unità in T1 o personale esterno in T3, ma non assenze in T11</t>
  </si>
  <si>
    <t xml:space="preserve">Tavola di controllo della spesa per "arretrati a.p." e "altre accessorie" di T13: incidenza % di ciascun valore sul totale di Tabella 13</t>
  </si>
  <si>
    <t xml:space="preserve">Incidenza percentuale arretrati a.p.</t>
  </si>
  <si>
    <t xml:space="preserve">Congruenza (max incidenza consentita 20%)</t>
  </si>
  <si>
    <t xml:space="preserve">Incidenza percentuale altre accessorie</t>
  </si>
  <si>
    <t xml:space="preserve">Incongruenza 8</t>
  </si>
  <si>
    <t xml:space="preserve">c=(b/a)</t>
  </si>
  <si>
    <t xml:space="preserve">c&lt;=20%</t>
  </si>
  <si>
    <t xml:space="preserve">f=(e/a)</t>
  </si>
  <si>
    <t xml:space="preserve">f&lt;=20%</t>
  </si>
  <si>
    <t xml:space="preserve">Tavola di congruenza tra il personale a Tempo Determinato comunicato in T2 con la ripartizione dello stesso personale comunicato in T2A
</t>
  </si>
  <si>
    <t xml:space="preserve">Totale T2</t>
  </si>
  <si>
    <t xml:space="preserve">Totale T2A</t>
  </si>
  <si>
    <t xml:space="preserve">Confronto T2/T2A</t>
  </si>
  <si>
    <t xml:space="preserve">U+D</t>
  </si>
  <si>
    <t xml:space="preserve">a con d</t>
  </si>
  <si>
    <t xml:space="preserve">b con e</t>
  </si>
  <si>
    <t xml:space="preserve">Tavola di congruenza tra i giorni totali pro-capite di assenza (escluse assenze per formazione e quelle non retribuite) calcolati dai valori indicati nella Tabella 11, con il numero MAX dei gg lavorativi annui
</t>
  </si>
  <si>
    <t xml:space="preserve">Totale della Tabella T11 esclusa formazione e altre ass. non retribuite</t>
  </si>
  <si>
    <t xml:space="preserve">Mensilità/12</t>
  </si>
  <si>
    <t xml:space="preserve">Incongruenza 14</t>
  </si>
  <si>
    <t xml:space="preserve">Incongruenza
[(a-gg formazione)&gt;(mens.T12/12*260)]</t>
  </si>
  <si>
    <t xml:space="preserve">T12 non compilata o assenze comunicate &gt; gg lavorabili (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</si>
</sst>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€]\ #,##0;[RED]\-[$€]\ #,##0"/>
    <numFmt numFmtId="166" formatCode="_-* #,##0_-;\-* #,##0_-;_-* \-_-;_-@_-"/>
    <numFmt numFmtId="167" formatCode="#,##0.00;[RED]\-#,##0.00"/>
    <numFmt numFmtId="168" formatCode="General_)"/>
    <numFmt numFmtId="169" formatCode="0%"/>
    <numFmt numFmtId="170" formatCode="_-&quot;L. &quot;* #,##0_-;&quot;-L. &quot;* #,##0_-;_-&quot;L. &quot;* \-_-;_-@_-"/>
    <numFmt numFmtId="171" formatCode=";;;"/>
    <numFmt numFmtId="172" formatCode="@"/>
    <numFmt numFmtId="173" formatCode="General"/>
    <numFmt numFmtId="174" formatCode="0"/>
    <numFmt numFmtId="175" formatCode="#,##0;[RED]\-#,##0"/>
    <numFmt numFmtId="176" formatCode="0.00"/>
    <numFmt numFmtId="177" formatCode="#,###"/>
    <numFmt numFmtId="178" formatCode="#,##0"/>
    <numFmt numFmtId="179" formatCode="#,##0.00"/>
    <numFmt numFmtId="180" formatCode="#,###.00"/>
    <numFmt numFmtId="181" formatCode="#,###.00;\-#,###.00;;"/>
    <numFmt numFmtId="182" formatCode="dd/mm/yyyy"/>
    <numFmt numFmtId="183" formatCode="0.00%"/>
    <numFmt numFmtId="184" formatCode="#,##0.00;\-#,##0.00;\ "/>
    <numFmt numFmtId="185" formatCode="#,##0;\-#,##0;\ "/>
  </numFmts>
  <fonts count="146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Trebuchet MS"/>
      <family val="2"/>
    </font>
    <font>
      <sz val="8"/>
      <color rgb="FFFFFFFF"/>
      <name val="Trebuchet MS"/>
      <family val="2"/>
    </font>
    <font>
      <b val="true"/>
      <sz val="8"/>
      <color rgb="FF996633"/>
      <name val="Trebuchet MS"/>
      <family val="2"/>
    </font>
    <font>
      <sz val="8"/>
      <color rgb="FF996633"/>
      <name val="Trebuchet MS"/>
      <family val="2"/>
    </font>
    <font>
      <b val="true"/>
      <sz val="8"/>
      <color rgb="FFFFFFFF"/>
      <name val="Trebuchet MS"/>
      <family val="2"/>
    </font>
    <font>
      <sz val="8"/>
      <color rgb="FF333399"/>
      <name val="Trebuchet MS"/>
      <family val="2"/>
    </font>
    <font>
      <sz val="12"/>
      <color rgb="FF000000"/>
      <name val="Times New Roman"/>
      <family val="2"/>
    </font>
    <font>
      <sz val="8"/>
      <color rgb="FF663300"/>
      <name val="Trebuchet MS"/>
      <family val="2"/>
    </font>
    <font>
      <sz val="11"/>
      <color rgb="FF00000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 val="true"/>
      <sz val="8"/>
      <color rgb="FF424242"/>
      <name val="Trebuchet MS"/>
      <family val="2"/>
    </font>
    <font>
      <sz val="8"/>
      <color rgb="FFFF0000"/>
      <name val="Trebuchet MS"/>
      <family val="2"/>
    </font>
    <font>
      <i val="true"/>
      <sz val="8"/>
      <color rgb="FF808080"/>
      <name val="Trebuchet MS"/>
      <family val="2"/>
    </font>
    <font>
      <b val="true"/>
      <sz val="15"/>
      <color rgb="FF3333CC"/>
      <name val="Trebuchet MS"/>
      <family val="2"/>
    </font>
    <font>
      <b val="true"/>
      <sz val="13"/>
      <color rgb="FF3333CC"/>
      <name val="Trebuchet MS"/>
      <family val="2"/>
    </font>
    <font>
      <b val="true"/>
      <sz val="11"/>
      <color rgb="FF3333CC"/>
      <name val="Trebuchet MS"/>
      <family val="2"/>
    </font>
    <font>
      <b val="true"/>
      <sz val="18"/>
      <color rgb="FF3333CC"/>
      <name val="Cambria"/>
      <family val="2"/>
    </font>
    <font>
      <b val="true"/>
      <sz val="8"/>
      <color rgb="FF000000"/>
      <name val="Trebuchet MS"/>
      <family val="2"/>
    </font>
    <font>
      <sz val="8"/>
      <color rgb="FF800080"/>
      <name val="Trebuchet MS"/>
      <family val="2"/>
    </font>
    <font>
      <sz val="8"/>
      <color rgb="FF008000"/>
      <name val="Trebuchet MS"/>
      <family val="2"/>
    </font>
    <font>
      <sz val="15"/>
      <name val="Times New Roman"/>
      <family val="1"/>
    </font>
    <font>
      <sz val="15"/>
      <name val="Arial"/>
      <family val="2"/>
    </font>
    <font>
      <b val="true"/>
      <sz val="15"/>
      <name val="Arial"/>
      <family val="2"/>
    </font>
    <font>
      <b val="true"/>
      <sz val="11"/>
      <color rgb="FF000000"/>
      <name val="Arial"/>
      <family val="2"/>
    </font>
    <font>
      <sz val="12"/>
      <name val="Courier New"/>
      <family val="3"/>
    </font>
    <font>
      <sz val="8"/>
      <name val="Arial"/>
      <family val="2"/>
    </font>
    <font>
      <b val="true"/>
      <sz val="9"/>
      <color rgb="FFFF0000"/>
      <name val="Courier New"/>
      <family val="3"/>
    </font>
    <font>
      <u val="single"/>
      <sz val="9"/>
      <color rgb="FF0000FF"/>
      <name val="Arial"/>
      <family val="2"/>
    </font>
    <font>
      <u val="single"/>
      <sz val="6.4"/>
      <color rgb="FF0000FF"/>
      <name val="Arial"/>
      <family val="0"/>
    </font>
    <font>
      <sz val="8"/>
      <name val="Times New Roman"/>
      <family val="1"/>
    </font>
    <font>
      <u val="single"/>
      <sz val="10"/>
      <color rgb="FF0000FF"/>
      <name val="Arial"/>
      <family val="2"/>
    </font>
    <font>
      <b val="true"/>
      <sz val="8"/>
      <name val="Arial"/>
      <family val="2"/>
    </font>
    <font>
      <b val="true"/>
      <sz val="9"/>
      <color rgb="FF3366FF"/>
      <name val="Courier New"/>
      <family val="3"/>
    </font>
    <font>
      <sz val="7.5"/>
      <name val="Arial"/>
      <family val="2"/>
    </font>
    <font>
      <b val="true"/>
      <i val="true"/>
      <sz val="9"/>
      <color rgb="FF3366FF"/>
      <name val="Courier New"/>
      <family val="3"/>
    </font>
    <font>
      <sz val="14"/>
      <name val="Arial"/>
      <family val="2"/>
    </font>
    <font>
      <sz val="12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8"/>
      <name val="Courier New"/>
      <family val="3"/>
    </font>
    <font>
      <u val="single"/>
      <sz val="6.4"/>
      <color rgb="FF0000FF"/>
      <name val="Arial"/>
      <family val="2"/>
    </font>
    <font>
      <sz val="11"/>
      <color rgb="FFFF0000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b val="true"/>
      <sz val="10"/>
      <color rgb="FF000000"/>
      <name val="Arial"/>
      <family val="2"/>
    </font>
    <font>
      <sz val="9"/>
      <name val="Arial"/>
      <family val="2"/>
    </font>
    <font>
      <i val="true"/>
      <sz val="11"/>
      <name val="Arial"/>
      <family val="2"/>
    </font>
    <font>
      <sz val="10"/>
      <color rgb="FFFF0000"/>
      <name val="Arial"/>
      <family val="2"/>
    </font>
    <font>
      <sz val="10"/>
      <color rgb="FFFF0000"/>
      <name val="Courier New"/>
      <family val="3"/>
    </font>
    <font>
      <sz val="10"/>
      <color rgb="FFFFFFFF"/>
      <name val="Courier New"/>
      <family val="3"/>
    </font>
    <font>
      <sz val="8"/>
      <color rgb="FFFFFFFF"/>
      <name val="Arial"/>
      <family val="0"/>
    </font>
    <font>
      <sz val="10"/>
      <color rgb="FFFFFFFF"/>
      <name val="Arial"/>
      <family val="2"/>
    </font>
    <font>
      <u val="single"/>
      <sz val="8"/>
      <color rgb="FFFFFFFF"/>
      <name val="Arial"/>
      <family val="0"/>
    </font>
    <font>
      <sz val="8"/>
      <color rgb="FFFFFFFF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 val="true"/>
      <sz val="18"/>
      <color rgb="FF000000"/>
      <name val="Arial"/>
      <family val="0"/>
    </font>
    <font>
      <b val="true"/>
      <sz val="14"/>
      <color rgb="FFFF0000"/>
      <name val="Arial"/>
      <family val="2"/>
    </font>
    <font>
      <b val="true"/>
      <sz val="16"/>
      <name val="Arial"/>
      <family val="2"/>
    </font>
    <font>
      <b val="true"/>
      <sz val="8"/>
      <color rgb="FFFF0000"/>
      <name val="Courier New"/>
      <family val="3"/>
    </font>
    <font>
      <sz val="11"/>
      <name val="Courier New"/>
      <family val="3"/>
    </font>
    <font>
      <b val="true"/>
      <sz val="8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0"/>
      <color rgb="FFFF0000"/>
      <name val="Courier New"/>
      <family val="3"/>
    </font>
    <font>
      <b val="true"/>
      <sz val="10"/>
      <color rgb="FFFF0000"/>
      <name val="Arial"/>
      <family val="2"/>
    </font>
    <font>
      <u val="single"/>
      <sz val="11"/>
      <name val="Arial"/>
      <family val="2"/>
    </font>
    <font>
      <b val="true"/>
      <i val="true"/>
      <u val="single"/>
      <sz val="11"/>
      <name val="Arial"/>
      <family val="2"/>
    </font>
    <font>
      <b val="true"/>
      <sz val="10"/>
      <name val="Courier New"/>
      <family val="3"/>
    </font>
    <font>
      <u val="single"/>
      <sz val="10"/>
      <name val="Arial"/>
      <family val="2"/>
    </font>
    <font>
      <u val="single"/>
      <sz val="10"/>
      <name val="Courier New"/>
      <family val="3"/>
    </font>
    <font>
      <b val="true"/>
      <i val="true"/>
      <sz val="16"/>
      <name val="Arial"/>
      <family val="2"/>
    </font>
    <font>
      <b val="true"/>
      <sz val="18"/>
      <name val="Times New Roman"/>
      <family val="1"/>
    </font>
    <font>
      <b val="true"/>
      <sz val="12"/>
      <color rgb="FFFFFFFF"/>
      <name val="Arial"/>
      <family val="2"/>
    </font>
    <font>
      <b val="true"/>
      <i val="true"/>
      <sz val="8"/>
      <name val="Arial"/>
      <family val="2"/>
    </font>
    <font>
      <sz val="6"/>
      <name val="MS Serif"/>
      <family val="1"/>
    </font>
    <font>
      <sz val="6"/>
      <name val="Arial"/>
      <family val="2"/>
    </font>
    <font>
      <i val="true"/>
      <sz val="8"/>
      <name val="Arial"/>
      <family val="2"/>
    </font>
    <font>
      <b val="true"/>
      <sz val="8"/>
      <name val="Arial"/>
      <family val="0"/>
    </font>
    <font>
      <b val="true"/>
      <sz val="12"/>
      <color rgb="FF000000"/>
      <name val="Arial"/>
      <family val="0"/>
    </font>
    <font>
      <sz val="12"/>
      <color rgb="FF000000"/>
      <name val="Arial"/>
      <family val="0"/>
    </font>
    <font>
      <sz val="10"/>
      <color rgb="FF000000"/>
      <name val="Arial"/>
      <family val="0"/>
    </font>
    <font>
      <b val="true"/>
      <sz val="9"/>
      <name val="Arial"/>
      <family val="2"/>
    </font>
    <font>
      <sz val="8"/>
      <name val="MS Serif"/>
      <family val="1"/>
    </font>
    <font>
      <i val="true"/>
      <sz val="9"/>
      <name val="Arial"/>
      <family val="2"/>
    </font>
    <font>
      <sz val="8"/>
      <color rgb="FF000000"/>
      <name val="Arial"/>
      <family val="0"/>
    </font>
    <font>
      <b val="true"/>
      <i val="true"/>
      <sz val="13"/>
      <color rgb="FF000000"/>
      <name val="Arial"/>
      <family val="2"/>
    </font>
    <font>
      <b val="true"/>
      <sz val="13"/>
      <color rgb="FFFF0000"/>
      <name val="Arial"/>
      <family val="2"/>
    </font>
    <font>
      <b val="true"/>
      <i val="true"/>
      <sz val="9"/>
      <name val="Arial"/>
      <family val="2"/>
    </font>
    <font>
      <sz val="8"/>
      <name val="Trebuchet MS"/>
      <family val="2"/>
    </font>
    <font>
      <b val="true"/>
      <sz val="7"/>
      <name val="Arial"/>
      <family val="2"/>
    </font>
    <font>
      <sz val="8"/>
      <color rgb="FFFF0000"/>
      <name val="Arial"/>
      <family val="2"/>
    </font>
    <font>
      <b val="true"/>
      <sz val="8"/>
      <color rgb="FF000000"/>
      <name val="Arial"/>
      <family val="0"/>
    </font>
    <font>
      <sz val="7"/>
      <name val="Arial"/>
      <family val="2"/>
    </font>
    <font>
      <b val="true"/>
      <sz val="10"/>
      <color rgb="FF000000"/>
      <name val="Arial"/>
      <family val="0"/>
    </font>
    <font>
      <sz val="9"/>
      <color rgb="FF000000"/>
      <name val="Arial"/>
      <family val="0"/>
    </font>
    <font>
      <b val="true"/>
      <sz val="6"/>
      <name val="Arial"/>
      <family val="2"/>
    </font>
    <font>
      <sz val="7"/>
      <name val="MS Serif"/>
      <family val="1"/>
    </font>
    <font>
      <b val="true"/>
      <sz val="12"/>
      <color rgb="FFFF0000"/>
      <name val="Arial"/>
      <family val="2"/>
    </font>
    <font>
      <b val="true"/>
      <sz val="9"/>
      <color rgb="FF000000"/>
      <name val="Arial"/>
      <family val="0"/>
    </font>
    <font>
      <b val="true"/>
      <sz val="6"/>
      <color rgb="FF000000"/>
      <name val="Arial"/>
      <family val="2"/>
    </font>
    <font>
      <b val="true"/>
      <sz val="6"/>
      <name val="MS Serif"/>
      <family val="1"/>
    </font>
    <font>
      <b val="true"/>
      <sz val="11"/>
      <name val="Calibri"/>
      <family val="2"/>
    </font>
    <font>
      <sz val="8.5"/>
      <name val="MS Serif"/>
      <family val="1"/>
    </font>
    <font>
      <b val="true"/>
      <sz val="7"/>
      <name val="Arial"/>
      <family val="0"/>
    </font>
    <font>
      <b val="true"/>
      <sz val="8"/>
      <color rgb="FFFF0000"/>
      <name val="Arial"/>
      <family val="0"/>
    </font>
    <font>
      <b val="true"/>
      <sz val="10"/>
      <color rgb="FFFF0000"/>
      <name val="Arial"/>
      <family val="0"/>
    </font>
    <font>
      <sz val="12"/>
      <name val="Cambria"/>
      <family val="1"/>
    </font>
    <font>
      <b val="true"/>
      <i val="true"/>
      <sz val="12"/>
      <name val="Arial"/>
      <family val="2"/>
    </font>
    <font>
      <b val="true"/>
      <sz val="14"/>
      <color rgb="FFFF0000"/>
      <name val="Arial"/>
      <family val="0"/>
    </font>
    <font>
      <b val="true"/>
      <sz val="12"/>
      <name val="Arial"/>
      <family val="0"/>
    </font>
    <font>
      <i val="true"/>
      <sz val="8.2"/>
      <name val="Arial"/>
      <family val="2"/>
    </font>
    <font>
      <i val="true"/>
      <sz val="10"/>
      <name val="Arial"/>
      <family val="2"/>
    </font>
    <font>
      <b val="true"/>
      <sz val="14"/>
      <name val="Arial"/>
      <family val="0"/>
    </font>
    <font>
      <sz val="8"/>
      <color rgb="FF0000FF"/>
      <name val="Arial"/>
      <family val="0"/>
    </font>
    <font>
      <i val="true"/>
      <sz val="10"/>
      <color rgb="FF000000"/>
      <name val="Arial"/>
      <family val="2"/>
    </font>
    <font>
      <sz val="12"/>
      <color rgb="FF00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6"/>
      <color rgb="FF000000"/>
      <name val="Arial"/>
      <family val="2"/>
    </font>
    <font>
      <i val="true"/>
      <sz val="18"/>
      <color rgb="FF000000"/>
      <name val="Arial"/>
      <family val="2"/>
    </font>
    <font>
      <u val="single"/>
      <sz val="12"/>
      <name val="Arial"/>
      <family val="2"/>
    </font>
    <font>
      <u val="single"/>
      <sz val="13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2"/>
      <color rgb="FFFF0000"/>
      <name val="Arial"/>
      <family val="2"/>
    </font>
    <font>
      <b val="true"/>
      <sz val="12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18"/>
      <color rgb="FFFF0000"/>
      <name val="Times New Roman"/>
      <family val="1"/>
    </font>
    <font>
      <u val="single"/>
      <sz val="8"/>
      <name val="Arial"/>
      <family val="0"/>
    </font>
    <font>
      <sz val="7"/>
      <name val="Small Fonts"/>
      <family val="2"/>
    </font>
    <font>
      <sz val="7"/>
      <color rgb="FF0080C0"/>
      <name val="Arial"/>
      <family val="2"/>
    </font>
    <font>
      <sz val="8"/>
      <color rgb="FF0080C0"/>
      <name val="Arial"/>
      <family val="2"/>
    </font>
    <font>
      <b val="true"/>
      <sz val="14"/>
      <name val="Arial"/>
      <family val="2"/>
    </font>
    <font>
      <i val="true"/>
      <sz val="8"/>
      <name val="Arial"/>
      <family val="0"/>
    </font>
    <font>
      <b val="true"/>
      <sz val="10"/>
      <name val="Times New Roman"/>
      <family val="1"/>
    </font>
    <font>
      <b val="true"/>
      <i val="true"/>
      <sz val="12"/>
      <name val="Arial"/>
      <family val="0"/>
    </font>
    <font>
      <b val="true"/>
      <sz val="8"/>
      <color rgb="FFFFFFFF"/>
      <name val="Arial"/>
      <family val="0"/>
    </font>
    <font>
      <sz val="8"/>
      <color rgb="FFFF0000"/>
      <name val="Arial"/>
      <family val="0"/>
    </font>
    <font>
      <i val="true"/>
      <sz val="10"/>
      <name val="MS Serif"/>
      <family val="1"/>
    </font>
  </fonts>
  <fills count="26">
    <fill>
      <patternFill patternType="none"/>
    </fill>
    <fill>
      <patternFill patternType="gray125"/>
    </fill>
    <fill>
      <patternFill patternType="solid">
        <fgColor rgb="FFC0C0FF"/>
        <bgColor rgb="FFA6CAF0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rgb="FFEFEFEF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rgb="FFA6CAF0"/>
      </patternFill>
    </fill>
    <fill>
      <patternFill patternType="solid">
        <fgColor rgb="FFE3E3E3"/>
        <bgColor rgb="FFEFEFEF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rgb="FF969696"/>
      </patternFill>
    </fill>
    <fill>
      <patternFill patternType="solid">
        <fgColor rgb="FF0080C0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996633"/>
        <bgColor rgb="FF996666"/>
      </patternFill>
    </fill>
    <fill>
      <patternFill patternType="solid">
        <fgColor rgb="FFC0C0C0"/>
        <bgColor rgb="FFC0C0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3333CC"/>
      </patternFill>
    </fill>
    <fill>
      <patternFill patternType="solid">
        <fgColor rgb="FFFF0000"/>
        <bgColor rgb="FF800000"/>
      </patternFill>
    </fill>
    <fill>
      <patternFill patternType="solid">
        <fgColor rgb="FF336666"/>
        <bgColor rgb="FF424242"/>
      </patternFill>
    </fill>
    <fill>
      <patternFill patternType="solid">
        <fgColor rgb="FF996666"/>
        <bgColor rgb="FF996633"/>
      </patternFill>
    </fill>
    <fill>
      <patternFill patternType="solid">
        <fgColor rgb="FFFFFF99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FFFFFF"/>
        <bgColor rgb="FFEFEFEF"/>
      </patternFill>
    </fill>
    <fill>
      <patternFill patternType="solid">
        <fgColor rgb="FFEFEFEF"/>
        <bgColor rgb="FFE3E3E3"/>
      </patternFill>
    </fill>
  </fills>
  <borders count="16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996633"/>
      </bottom>
      <diagonal/>
    </border>
    <border diagonalUp="false" diagonalDown="false"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80C0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double"/>
      <diagonal/>
    </border>
    <border diagonalUp="false" diagonalDown="false">
      <left style="thin"/>
      <right/>
      <top style="medium"/>
      <bottom style="double"/>
      <diagonal/>
    </border>
    <border diagonalUp="false" diagonalDown="false">
      <left/>
      <right style="medium"/>
      <top style="medium"/>
      <bottom style="double"/>
      <diagonal/>
    </border>
    <border diagonalUp="false" diagonalDown="false">
      <left style="medium"/>
      <right style="double"/>
      <top style="double"/>
      <bottom style="double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/>
      <top style="double"/>
      <bottom/>
      <diagonal/>
    </border>
    <border diagonalUp="false" diagonalDown="false">
      <left style="double"/>
      <right style="medium"/>
      <top style="double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double"/>
      <top/>
      <bottom style="medium"/>
      <diagonal/>
    </border>
    <border diagonalUp="false" diagonalDown="false">
      <left style="double"/>
      <right style="thin"/>
      <top style="double"/>
      <bottom style="medium"/>
      <diagonal/>
    </border>
    <border diagonalUp="false" diagonalDown="false">
      <left style="thin"/>
      <right style="double"/>
      <top style="double"/>
      <bottom style="medium"/>
      <diagonal/>
    </border>
    <border diagonalUp="false" diagonalDown="false">
      <left style="thin"/>
      <right style="medium"/>
      <top style="double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medium"/>
      <top style="double"/>
      <bottom/>
      <diagonal/>
    </border>
    <border diagonalUp="false" diagonalDown="false">
      <left style="medium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double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double"/>
      <top style="thin"/>
      <bottom style="medium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double"/>
      <top style="double"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/>
      <right style="medium"/>
      <top style="double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 style="thin"/>
      <right/>
      <top style="double"/>
      <bottom style="medium"/>
      <diagonal/>
    </border>
    <border diagonalUp="false" diagonalDown="false">
      <left style="medium"/>
      <right style="thin"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medium"/>
      <top style="double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 style="double"/>
      <right/>
      <top style="double"/>
      <bottom style="thin"/>
      <diagonal/>
    </border>
    <border diagonalUp="false" diagonalDown="false">
      <left style="double"/>
      <right style="medium"/>
      <top/>
      <bottom/>
      <diagonal/>
    </border>
    <border diagonalUp="false" diagonalDown="false">
      <left style="thin"/>
      <right style="double"/>
      <top/>
      <bottom style="double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double"/>
      <right style="medium"/>
      <top/>
      <bottom style="double"/>
      <diagonal/>
    </border>
    <border diagonalUp="false" diagonalDown="false">
      <left style="double"/>
      <right style="medium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double"/>
      <bottom style="medium"/>
      <diagonal/>
    </border>
    <border diagonalUp="false" diagonalDown="false">
      <left style="double"/>
      <right style="medium"/>
      <top/>
      <bottom style="medium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 style="double"/>
      <right style="medium"/>
      <top style="thin"/>
      <bottom style="thin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 style="double"/>
      <top style="medium"/>
      <bottom/>
      <diagonal/>
    </border>
    <border diagonalUp="false" diagonalDown="false">
      <left style="double"/>
      <right/>
      <top/>
      <bottom style="thick"/>
      <diagonal/>
    </border>
    <border diagonalUp="false" diagonalDown="false">
      <left/>
      <right style="double"/>
      <top/>
      <bottom style="thick"/>
      <diagonal/>
    </border>
    <border diagonalUp="false" diagonalDown="false">
      <left/>
      <right style="thin"/>
      <top style="double"/>
      <bottom style="medium"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medium"/>
      <top style="double"/>
      <bottom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thin"/>
      <right style="double"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double"/>
      <right style="thin"/>
      <top/>
      <bottom/>
      <diagonal/>
    </border>
    <border diagonalUp="false" diagonalDown="false">
      <left style="double"/>
      <right style="medium"/>
      <top style="double"/>
      <bottom style="medium"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 style="double"/>
      <top/>
      <bottom style="thin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8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33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6" fillId="16" borderId="1" applyFont="true" applyBorder="true" applyAlignment="false" applyProtection="false"/>
    <xf numFmtId="164" fontId="7" fillId="0" borderId="2" applyFont="true" applyBorder="true" applyAlignment="false" applyProtection="false"/>
    <xf numFmtId="164" fontId="8" fillId="17" borderId="3" applyFont="true" applyBorder="true" applyAlignment="false" applyProtection="false"/>
    <xf numFmtId="164" fontId="5" fillId="18" borderId="0" applyFont="true" applyBorder="false" applyAlignment="false" applyProtection="false"/>
    <xf numFmtId="164" fontId="5" fillId="19" borderId="0" applyFont="true" applyBorder="false" applyAlignment="false" applyProtection="false"/>
    <xf numFmtId="164" fontId="5" fillId="2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21" borderId="0" applyFont="true" applyBorder="false" applyAlignment="false" applyProtection="false"/>
    <xf numFmtId="165" fontId="0" fillId="0" borderId="0" applyFont="true" applyBorder="false" applyAlignment="false" applyProtection="false"/>
    <xf numFmtId="164" fontId="9" fillId="7" borderId="1" applyFont="true" applyBorder="true" applyAlignment="false" applyProtection="false"/>
    <xf numFmtId="164" fontId="10" fillId="0" borderId="0" applyFont="true" applyBorder="false" applyAlignment="false" applyProtection="true">
      <protection locked="true" hidden="false"/>
    </xf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11" fillId="22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3" borderId="4" applyFont="true" applyBorder="true" applyAlignment="false" applyProtection="false"/>
    <xf numFmtId="164" fontId="15" fillId="16" borderId="5" applyFont="true" applyBorder="tru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6" applyFont="true" applyBorder="true" applyAlignment="false" applyProtection="false"/>
    <xf numFmtId="164" fontId="19" fillId="0" borderId="7" applyFont="true" applyBorder="true" applyAlignment="false" applyProtection="false"/>
    <xf numFmtId="164" fontId="20" fillId="0" borderId="8" applyFont="true" applyBorder="true" applyAlignment="false" applyProtection="false"/>
    <xf numFmtId="164" fontId="20" fillId="0" borderId="0" applyFont="true" applyBorder="false" applyAlignment="false" applyProtection="false"/>
    <xf numFmtId="164" fontId="21" fillId="0" borderId="0" applyFont="true" applyBorder="false" applyAlignment="false" applyProtection="false"/>
    <xf numFmtId="164" fontId="22" fillId="0" borderId="9" applyFont="true" applyBorder="true" applyAlignment="false" applyProtection="false"/>
    <xf numFmtId="164" fontId="23" fillId="3" borderId="0" applyFont="true" applyBorder="false" applyAlignment="false" applyProtection="false"/>
    <xf numFmtId="164" fontId="24" fillId="4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3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65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4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3" fillId="0" borderId="0" xfId="65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13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25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26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27" fillId="0" borderId="0" xfId="6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5" fillId="0" borderId="0" xfId="6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5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27" fillId="0" borderId="0" xfId="6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0" borderId="0" xfId="65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16" borderId="10" xfId="0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8" fontId="29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0" xfId="62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2" fontId="14" fillId="0" borderId="10" xfId="6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0" borderId="0" xfId="65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72" fontId="14" fillId="22" borderId="10" xfId="6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31" fillId="0" borderId="0" xfId="65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2" fontId="32" fillId="0" borderId="10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4" fillId="22" borderId="11" xfId="65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4" fillId="22" borderId="10" xfId="65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4" fillId="22" borderId="12" xfId="6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4" fillId="2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4" fillId="24" borderId="13" xfId="6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4" fillId="24" borderId="0" xfId="6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0" borderId="0" xfId="65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31" fillId="0" borderId="0" xfId="6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0" fillId="0" borderId="0" xfId="65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8" fontId="30" fillId="0" borderId="0" xfId="65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8" fontId="34" fillId="0" borderId="0" xfId="65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8" fontId="34" fillId="0" borderId="0" xfId="65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14" fillId="0" borderId="0" xfId="65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72" fontId="35" fillId="24" borderId="10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4" fillId="0" borderId="0" xfId="65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36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37" fillId="0" borderId="14" xfId="6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34" fillId="0" borderId="0" xfId="6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30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38" fillId="0" borderId="0" xfId="65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8" fontId="39" fillId="0" borderId="15" xfId="6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14" fillId="0" borderId="11" xfId="6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4" fillId="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1" fillId="0" borderId="0" xfId="65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34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37" fillId="0" borderId="15" xfId="6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4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0" xfId="6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0" xfId="62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6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0" borderId="0" xfId="6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43" fillId="0" borderId="0" xfId="6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4" fillId="0" borderId="0" xfId="6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8" fontId="13" fillId="0" borderId="0" xfId="6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4" fillId="0" borderId="0" xfId="6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4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30" fillId="0" borderId="15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30" fillId="0" borderId="0" xfId="65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46" fillId="0" borderId="0" xfId="6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33" fillId="22" borderId="16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4" fillId="22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4" fillId="0" borderId="10" xfId="65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47" fillId="0" borderId="16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4" fillId="0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14" fillId="0" borderId="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6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2" fontId="14" fillId="0" borderId="10" xfId="65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33" fillId="0" borderId="16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4" fillId="0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67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3" fillId="24" borderId="0" xfId="6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65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0" xfId="65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4" fillId="0" borderId="10" xfId="6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4" fillId="16" borderId="1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4" fillId="24" borderId="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3" fillId="0" borderId="17" xfId="6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14" fillId="22" borderId="10" xfId="6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43" fillId="0" borderId="0" xfId="65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3" fillId="0" borderId="0" xfId="6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63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43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43" fillId="0" borderId="0" xfId="65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43" fillId="0" borderId="0" xfId="6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3" fillId="0" borderId="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4" fillId="22" borderId="10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43" fillId="0" borderId="0" xfId="65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48" fillId="0" borderId="0" xfId="65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48" fillId="0" borderId="0" xfId="65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48" fillId="0" borderId="0" xfId="6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8" fillId="0" borderId="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9" fillId="24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3" fillId="0" borderId="0" xfId="65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8" fontId="43" fillId="0" borderId="0" xfId="6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44" fillId="0" borderId="0" xfId="6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24" borderId="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3" fillId="0" borderId="0" xfId="65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8" fontId="43" fillId="0" borderId="0" xfId="6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42" fillId="0" borderId="0" xfId="65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65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0" fillId="0" borderId="1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1" fillId="16" borderId="10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72" fontId="14" fillId="0" borderId="10" xfId="62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44" fillId="0" borderId="14" xfId="6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1" fontId="14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3" fillId="0" borderId="0" xfId="6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4" fillId="0" borderId="0" xfId="6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3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42" fillId="0" borderId="0" xfId="6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3" fillId="0" borderId="0" xfId="6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2" fillId="0" borderId="0" xfId="65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8" fontId="54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55" fillId="0" borderId="0" xfId="6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56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8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7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8" fillId="24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56" fillId="0" borderId="0" xfId="6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59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6" fillId="0" borderId="0" xfId="6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55" fillId="0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3" fillId="24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4" fillId="24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3" fillId="24" borderId="0" xfId="65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3" fillId="24" borderId="17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4" fillId="24" borderId="0" xfId="6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24" borderId="18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24" borderId="18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5" fillId="24" borderId="18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3" fillId="24" borderId="19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3" fillId="24" borderId="17" xfId="6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3" fillId="24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43" fillId="24" borderId="0" xfId="65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42" fillId="16" borderId="10" xfId="6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24" borderId="0" xfId="65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14" fillId="24" borderId="0" xfId="65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74" fontId="43" fillId="22" borderId="10" xfId="6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66" fillId="24" borderId="20" xfId="6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3" fillId="0" borderId="0" xfId="65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43" fillId="24" borderId="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6" fillId="24" borderId="17" xfId="6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42" fillId="24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67" fillId="24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68" fillId="24" borderId="20" xfId="6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3" fillId="24" borderId="0" xfId="6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7" fillId="24" borderId="0" xfId="6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3" fillId="24" borderId="0" xfId="6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4" fontId="43" fillId="22" borderId="10" xfId="6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43" fillId="24" borderId="17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24" borderId="0" xfId="6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3" fillId="24" borderId="17" xfId="6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67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24" borderId="0" xfId="67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67" fillId="24" borderId="15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3" fillId="24" borderId="15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3" fillId="24" borderId="21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24" borderId="0" xfId="65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8" fontId="13" fillId="24" borderId="0" xfId="65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71" fontId="13" fillId="24" borderId="17" xfId="6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9" fillId="24" borderId="18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3" fillId="24" borderId="19" xfId="6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3" fillId="24" borderId="17" xfId="65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4" borderId="0" xfId="6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24" borderId="0" xfId="6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4" fillId="24" borderId="0" xfId="6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2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2" fillId="24" borderId="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3" fillId="22" borderId="1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31" fillId="24" borderId="17" xfId="6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70" fillId="24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24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24" borderId="17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4" borderId="17" xfId="6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2" borderId="1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24" borderId="14" xfId="6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24" borderId="0" xfId="65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31" fillId="24" borderId="17" xfId="6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71" fillId="24" borderId="20" xfId="6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4" borderId="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9" fillId="24" borderId="0" xfId="65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42" fillId="24" borderId="17" xfId="65" applyFont="true" applyBorder="true" applyAlignment="true" applyProtection="true">
      <alignment horizontal="left" vertical="top" textRotation="0" wrapText="true" indent="0" shrinkToFit="false"/>
      <protection locked="true" hidden="false"/>
    </xf>
    <xf numFmtId="176" fontId="72" fillId="22" borderId="10" xfId="6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31" fillId="24" borderId="2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3" fillId="0" borderId="0" xfId="65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74" fontId="43" fillId="22" borderId="1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31" fillId="22" borderId="1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24" borderId="17" xfId="6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42" fillId="24" borderId="0" xfId="6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73" fillId="24" borderId="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43" fillId="24" borderId="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31" fillId="24" borderId="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24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4" fillId="24" borderId="0" xfId="6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4" fontId="43" fillId="24" borderId="14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0" fillId="24" borderId="20" xfId="6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3" fillId="24" borderId="17" xfId="6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4" fillId="22" borderId="1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3" fillId="24" borderId="0" xfId="6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4" fillId="24" borderId="0" xfId="65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8" fontId="42" fillId="24" borderId="0" xfId="6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4" fontId="43" fillId="22" borderId="10" xfId="6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4" borderId="0" xfId="65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67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8" fontId="29" fillId="24" borderId="15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24" borderId="15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24" borderId="21" xfId="65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8" fontId="74" fillId="24" borderId="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5" fillId="24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24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6" fontId="43" fillId="22" borderId="10" xfId="6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42" fillId="24" borderId="17" xfId="6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31" fillId="24" borderId="20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4" fontId="43" fillId="22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4" fillId="24" borderId="0" xfId="6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70" fillId="24" borderId="17" xfId="6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73" fillId="24" borderId="0" xfId="6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4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4" fontId="43" fillId="2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4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24" borderId="13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31" fillId="24" borderId="13" xfId="6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71" fillId="24" borderId="20" xfId="6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6" fillId="24" borderId="0" xfId="6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72" fillId="24" borderId="0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24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4" borderId="0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24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17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0" xfId="65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8" fontId="13" fillId="0" borderId="0" xfId="65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3" fillId="24" borderId="0" xfId="65" applyFont="false" applyBorder="false" applyAlignment="true" applyProtection="true">
      <alignment horizontal="right" vertical="center" textRotation="0" wrapText="false" indent="0" shrinkToFit="false"/>
      <protection locked="false" hidden="false"/>
    </xf>
    <xf numFmtId="168" fontId="42" fillId="24" borderId="0" xfId="65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14" fillId="24" borderId="0" xfId="6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24" borderId="17" xfId="6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5" fillId="24" borderId="0" xfId="6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3" fillId="24" borderId="17" xfId="6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70" fillId="24" borderId="17" xfId="6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24" borderId="17" xfId="5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4" fillId="22" borderId="22" xfId="6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24" borderId="18" xfId="6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70" fillId="24" borderId="19" xfId="6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77" fillId="24" borderId="0" xfId="6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8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5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79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71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0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36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36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1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2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3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3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0" fillId="24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30" fillId="24" borderId="3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30" fillId="0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30" fillId="0" borderId="3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30" fillId="24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30" fillId="24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0" fillId="24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24" borderId="3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0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0" fillId="0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0" borderId="3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6" fillId="0" borderId="3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0" fillId="0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0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30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30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4" fillId="0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4" fillId="0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4" fillId="0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3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8" fillId="0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5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5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9" fillId="0" borderId="5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9" fillId="0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9" fillId="0" borderId="5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2" fillId="0" borderId="6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0" fillId="0" borderId="6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30" fillId="0" borderId="6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30" fillId="0" borderId="6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30" fillId="0" borderId="6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30" fillId="0" borderId="6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30" fillId="0" borderId="5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30" fillId="0" borderId="3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30" fillId="0" borderId="5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30" fillId="0" borderId="3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30" fillId="0" borderId="3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30" fillId="0" borderId="6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30" fillId="0" borderId="6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30" fillId="0" borderId="3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30" fillId="0" borderId="3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0" fillId="0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6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30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8" fillId="2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4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2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2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3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4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8" fillId="2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8" fillId="24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8" fillId="24" borderId="6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8" fillId="2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8" fillId="24" borderId="6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8" fillId="24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8" fillId="2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8" fillId="2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8" fillId="24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2" fillId="24" borderId="6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8" fontId="52" fillId="24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8" fontId="52" fillId="24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52" fillId="2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52" fillId="2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2" fillId="2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8" fillId="2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52" fillId="24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2" fillId="24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52" fillId="24" borderId="6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2" fillId="24" borderId="6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8" fontId="52" fillId="24" borderId="6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52" fillId="24" borderId="7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52" fillId="24" borderId="6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2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8" fillId="2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52" fillId="24" borderId="7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52" fillId="2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52" fillId="24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95" fillId="2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8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8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0" borderId="49" xfId="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50" xfId="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24" borderId="44" xfId="6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24" borderId="72" xfId="6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0" fillId="0" borderId="73" xfId="6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0" fillId="0" borderId="13" xfId="6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6" fillId="24" borderId="74" xfId="6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6" fillId="24" borderId="53" xfId="6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6" fillId="24" borderId="54" xfId="6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6" fillId="24" borderId="53" xfId="6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6" fillId="24" borderId="54" xfId="6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3" borderId="75" xfId="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56" xfId="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24" borderId="75" xfId="6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24" borderId="34" xfId="6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24" borderId="32" xfId="6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24" borderId="75" xfId="6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24" borderId="34" xfId="6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24" borderId="32" xfId="6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0" fillId="0" borderId="7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83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0" borderId="76" xfId="6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15" xfId="6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37" xfId="6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65" xfId="6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64" xfId="6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76" xfId="6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15" xfId="6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37" xfId="6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77" xfId="6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0" fillId="0" borderId="7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0" fillId="0" borderId="7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36" xfId="6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0" fillId="0" borderId="6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0" fillId="0" borderId="8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0" fillId="0" borderId="8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0" fillId="0" borderId="8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83" xfId="68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7" fillId="0" borderId="84" xfId="6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0" fillId="0" borderId="85" xfId="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0" borderId="42" xfId="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0" borderId="41" xfId="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0" borderId="84" xfId="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0" borderId="86" xfId="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8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7" fillId="0" borderId="0" xfId="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6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0" fillId="0" borderId="8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8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9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7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0" borderId="9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0" borderId="9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0" borderId="9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5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6" fillId="0" borderId="9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99" fillId="0" borderId="95" xfId="0" applyFont="true" applyBorder="true" applyAlignment="true" applyProtection="true">
      <alignment horizontal="center" vertical="bottom" textRotation="255" wrapText="true" indent="0" shrinkToFit="false"/>
      <protection locked="true" hidden="false"/>
    </xf>
    <xf numFmtId="173" fontId="99" fillId="0" borderId="96" xfId="0" applyFont="true" applyBorder="true" applyAlignment="true" applyProtection="true">
      <alignment horizontal="center" vertical="bottom" textRotation="255" wrapText="true" indent="0" shrinkToFit="false"/>
      <protection locked="true" hidden="false"/>
    </xf>
    <xf numFmtId="164" fontId="36" fillId="0" borderId="9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30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0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0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30" fillId="24" borderId="9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0" fillId="0" borderId="3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30" fillId="0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0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0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0" borderId="9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0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6" fillId="0" borderId="3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30" fillId="0" borderId="4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0" fillId="0" borderId="10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0" fillId="24" borderId="10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255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26" xfId="6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13" xfId="6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6" fillId="0" borderId="29" xfId="6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6" fillId="0" borderId="31" xfId="6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3" borderId="73" xfId="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6" fillId="0" borderId="102" xfId="6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6" fillId="0" borderId="103" xfId="6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4" borderId="75" xfId="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56" xfId="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95" xfId="6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104" xfId="6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105" xfId="6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0" borderId="36" xfId="6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71" xfId="6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21" xfId="6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30" fillId="0" borderId="71" xfId="6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30" fillId="0" borderId="38" xfId="6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60" fillId="0" borderId="0" xfId="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85" xfId="6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84" xfId="6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0" fillId="0" borderId="41" xfId="6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30" fillId="0" borderId="42" xfId="6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30" fillId="0" borderId="86" xfId="6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30" fillId="0" borderId="43" xfId="6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0" xfId="6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5" fillId="0" borderId="0" xfId="69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0" fillId="0" borderId="0" xfId="6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6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6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49" xfId="6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50" xfId="6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7" xfId="6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0" fillId="0" borderId="73" xfId="6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3" xfId="6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6" fillId="0" borderId="53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6" fillId="0" borderId="29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6" fillId="0" borderId="54" xfId="6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6" fillId="0" borderId="102" xfId="6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6" fillId="0" borderId="103" xfId="6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56" xfId="6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95" xfId="6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104" xfId="6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105" xfId="6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0" borderId="64" xfId="6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0" borderId="62" xfId="6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0" borderId="106" xfId="6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0" borderId="16" xfId="6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30" fillId="0" borderId="64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0" fillId="0" borderId="63" xfId="6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0" fillId="0" borderId="0" xfId="6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83" xfId="6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0" fillId="0" borderId="84" xfId="6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0" fillId="24" borderId="41" xfId="69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30" fillId="24" borderId="42" xfId="69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30" fillId="24" borderId="107" xfId="69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30" fillId="24" borderId="43" xfId="69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7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7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0" xfId="7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9" xfId="7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50" xfId="7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7" xfId="7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0" fillId="0" borderId="73" xfId="7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3" xfId="7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53" xfId="7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54" xfId="7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56" xfId="7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32" xfId="7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33" xfId="7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34" xfId="7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0" borderId="37" xfId="7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36" xfId="7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15" xfId="7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65" xfId="7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21" xfId="7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108" xfId="7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30" fillId="24" borderId="21" xfId="7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24" borderId="109" xfId="7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0" fillId="0" borderId="0" xfId="7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83" xfId="7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0" fillId="0" borderId="84" xfId="7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0" fillId="24" borderId="41" xfId="7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24" borderId="42" xfId="7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24" borderId="43" xfId="7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7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7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0" xfId="7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9" xfId="7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50" xfId="7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7" xfId="7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0" fillId="0" borderId="73" xfId="7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3" xfId="7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53" xfId="7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10" xfId="7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110" xfId="7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54" xfId="7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56" xfId="7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32" xfId="7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33" xfId="7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34" xfId="7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0" borderId="37" xfId="7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36" xfId="7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15" xfId="7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65" xfId="7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21" xfId="7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30" fillId="24" borderId="71" xfId="7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24" borderId="109" xfId="7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0" fillId="0" borderId="0" xfId="7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83" xfId="7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0" fillId="0" borderId="84" xfId="7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0" fillId="24" borderId="41" xfId="7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24" borderId="42" xfId="7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24" borderId="43" xfId="7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7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0" fillId="0" borderId="0" xfId="7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24" borderId="0" xfId="7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7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49" xfId="7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50" xfId="7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2" fillId="0" borderId="111" xfId="7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2" fillId="0" borderId="111" xfId="7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94" xfId="7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3" fillId="0" borderId="57" xfId="7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3" fillId="0" borderId="0" xfId="7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3" fillId="0" borderId="58" xfId="7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3" fillId="0" borderId="112" xfId="7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3" fillId="0" borderId="113" xfId="7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30" fillId="0" borderId="37" xfId="7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0" borderId="65" xfId="7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0" borderId="36" xfId="7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0" borderId="15" xfId="7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0" borderId="21" xfId="7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30" fillId="0" borderId="108" xfId="7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30" fillId="24" borderId="64" xfId="7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30" fillId="24" borderId="62" xfId="7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8" fillId="0" borderId="0" xfId="7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83" xfId="7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0" fillId="0" borderId="84" xfId="7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0" fillId="24" borderId="41" xfId="7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30" fillId="24" borderId="42" xfId="7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30" fillId="24" borderId="86" xfId="7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30" fillId="24" borderId="114" xfId="7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4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4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8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5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1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1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7" borderId="1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1" fillId="0" borderId="3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1" fillId="0" borderId="1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1" fillId="7" borderId="5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7" borderId="5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0" fillId="0" borderId="7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30" fillId="24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24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30" fillId="7" borderId="1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7" borderId="1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7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7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7" borderId="1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7" borderId="1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7" fontId="30" fillId="0" borderId="4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30" fillId="0" borderId="4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30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30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30" fillId="7" borderId="1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0" xfId="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7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7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0" xfId="73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0" fillId="0" borderId="0" xfId="7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7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88" xfId="73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0" fillId="0" borderId="50" xfId="7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26" xfId="7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0" fillId="0" borderId="52" xfId="7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3" xfId="7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2" fillId="0" borderId="29" xfId="7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6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2" fillId="0" borderId="29" xfId="7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2" fillId="0" borderId="102" xfId="7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2" fillId="0" borderId="102" xfId="73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2" fillId="0" borderId="61" xfId="7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25" xfId="7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3" fillId="0" borderId="81" xfId="7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3" fillId="0" borderId="126" xfId="7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3" fillId="0" borderId="127" xfId="7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3" fillId="0" borderId="14" xfId="7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1" fillId="0" borderId="75" xfId="7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94" xfId="7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128" xfId="7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94" xfId="7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33" xfId="7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129" xfId="7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91" xfId="7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0" fillId="0" borderId="64" xfId="7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30" fillId="0" borderId="62" xfId="7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30" fillId="0" borderId="125" xfId="7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30" fillId="0" borderId="106" xfId="7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30" fillId="24" borderId="78" xfId="7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24" borderId="77" xfId="7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0" fillId="0" borderId="0" xfId="7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0" fillId="0" borderId="64" xfId="7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62" xfId="7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125" xfId="7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106" xfId="7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30" fillId="24" borderId="64" xfId="7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24" borderId="62" xfId="7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83" xfId="7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0" fillId="0" borderId="42" xfId="7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0" fillId="24" borderId="41" xfId="7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24" borderId="42" xfId="7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24" borderId="123" xfId="7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24" borderId="86" xfId="7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24" borderId="43" xfId="7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5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1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5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1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7" fillId="0" borderId="9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0" fillId="0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30" fillId="0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30" fillId="0" borderId="9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30" fillId="24" borderId="9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0" fillId="0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9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8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0" fillId="0" borderId="8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24" borderId="10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24" borderId="10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24" borderId="1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0" fillId="24" borderId="10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0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9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3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3" fillId="0" borderId="1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1" fillId="0" borderId="1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3" fillId="0" borderId="1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3" fillId="0" borderId="1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5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9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9" fillId="0" borderId="1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30" fillId="0" borderId="7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30" fillId="0" borderId="1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30" fillId="24" borderId="10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0" fillId="0" borderId="7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30" fillId="0" borderId="1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8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30" fillId="24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6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4" fillId="0" borderId="1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4" fillId="0" borderId="10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6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6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30" fillId="0" borderId="137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78" fontId="14" fillId="0" borderId="8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13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6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0" fillId="0" borderId="137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30" fillId="0" borderId="52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73" fontId="1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4" fillId="0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0" borderId="35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73" fontId="14" fillId="0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4" fillId="0" borderId="10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121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4" fillId="0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4" fillId="0" borderId="1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4" fillId="0" borderId="1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11" fillId="0" borderId="1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1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8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73" fontId="112" fillId="0" borderId="5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54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54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54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54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78" fillId="0" borderId="0" xfId="54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30" fillId="0" borderId="0" xfId="5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0" xfId="5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3" fillId="0" borderId="0" xfId="5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0" xfId="5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0" xfId="5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8" fillId="0" borderId="0" xfId="5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4" fillId="0" borderId="141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5" borderId="142" xfId="54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4" fillId="0" borderId="23" xfId="5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5" fillId="0" borderId="0" xfId="5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3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35" xfId="5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3" fillId="0" borderId="10" xfId="5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10" xfId="5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3" fillId="25" borderId="14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3" fillId="0" borderId="11" xfId="5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63" xfId="5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6" fillId="0" borderId="2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0" borderId="144" xfId="54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4" fillId="0" borderId="14" xfId="54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4" fillId="0" borderId="82" xfId="54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5" borderId="59" xfId="54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1" fillId="0" borderId="0" xfId="57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7" fillId="0" borderId="60" xfId="54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4" fillId="0" borderId="15" xfId="54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4" fillId="0" borderId="109" xfId="54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7" fillId="0" borderId="60" xfId="54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1" fillId="0" borderId="0" xfId="57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30" fillId="0" borderId="35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0" fillId="0" borderId="63" xfId="54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5" borderId="143" xfId="54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63" xfId="54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3" fillId="0" borderId="0" xfId="5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0" fillId="0" borderId="0" xfId="54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8" fontId="0" fillId="0" borderId="0" xfId="54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8" fillId="0" borderId="145" xfId="5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146" xfId="5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6" fillId="0" borderId="122" xfId="5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4" fillId="0" borderId="2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0" borderId="66" xfId="5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3" fillId="0" borderId="18" xfId="5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36" fillId="0" borderId="147" xfId="5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52" xfId="54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54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59" xfId="54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52" xfId="5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8" fillId="0" borderId="145" xfId="5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4" fillId="0" borderId="146" xfId="5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8" fillId="0" borderId="6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8" fillId="0" borderId="15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8" fillId="0" borderId="109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9" fillId="0" borderId="0" xfId="5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8" fontId="0" fillId="0" borderId="148" xfId="54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8" fillId="0" borderId="137" xfId="5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4" fillId="0" borderId="16" xfId="5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6" fillId="0" borderId="63" xfId="5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4" fillId="0" borderId="145" xfId="5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8" fillId="0" borderId="0" xfId="5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4" fillId="0" borderId="0" xfId="5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6" fillId="0" borderId="90" xfId="5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52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3" fillId="0" borderId="0" xfId="5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54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8" xfId="54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9" xfId="54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66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0" fillId="0" borderId="149" xfId="54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66" xfId="5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9" xfId="5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36" fillId="0" borderId="124" xfId="5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4" fillId="0" borderId="150" xfId="5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4" fillId="0" borderId="151" xfId="5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54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54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4" fillId="0" borderId="0" xfId="5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4" fillId="0" borderId="0" xfId="5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3" fillId="0" borderId="10" xfId="5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5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5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8" fillId="0" borderId="44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8" fillId="0" borderId="46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8" fillId="0" borderId="47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5" borderId="59" xfId="5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35" xfId="54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0" fillId="0" borderId="35" xfId="5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3" fillId="0" borderId="10" xfId="5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0" fillId="0" borderId="63" xfId="5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0" fillId="0" borderId="63" xfId="5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4" fillId="0" borderId="151" xfId="5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6" fillId="0" borderId="152" xfId="5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0" fillId="0" borderId="59" xfId="5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5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8" fontId="0" fillId="0" borderId="0" xfId="5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5" xfId="5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4" fillId="0" borderId="19" xfId="5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151" xfId="5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50" xfId="5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54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54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1" fillId="0" borderId="0" xfId="5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5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2" fillId="0" borderId="0" xfId="5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5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2" fillId="0" borderId="0" xfId="57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2" fillId="0" borderId="0" xfId="5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2" fillId="0" borderId="0" xfId="5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1" fillId="0" borderId="0" xfId="5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3" fillId="16" borderId="99" xfId="64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68" fontId="13" fillId="0" borderId="0" xfId="66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3" fillId="0" borderId="0" xfId="66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13" fillId="0" borderId="0" xfId="66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3" fillId="16" borderId="17" xfId="64" applyFont="true" applyBorder="true" applyAlignment="true" applyProtection="true">
      <alignment horizontal="center" vertical="bottom" textRotation="0" wrapText="false" indent="0" shrinkToFit="false" readingOrder="1"/>
      <protection locked="true" hidden="false"/>
    </xf>
    <xf numFmtId="173" fontId="45" fillId="0" borderId="2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3" fillId="0" borderId="0" xfId="66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3" fillId="0" borderId="0" xfId="66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3" fillId="16" borderId="65" xfId="66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46" fillId="16" borderId="15" xfId="66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23" fillId="16" borderId="15" xfId="6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4" fillId="16" borderId="15" xfId="66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4" fillId="16" borderId="21" xfId="66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3" fillId="0" borderId="0" xfId="66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8" fontId="13" fillId="0" borderId="0" xfId="66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46" fillId="0" borderId="0" xfId="66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14" fillId="0" borderId="0" xfId="66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14" fillId="0" borderId="23" xfId="6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0" borderId="0" xfId="66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46" fillId="0" borderId="0" xfId="66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65" fillId="0" borderId="0" xfId="66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0" xfId="66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65" fillId="0" borderId="0" xfId="6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5" fillId="0" borderId="23" xfId="6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5" fillId="0" borderId="0" xfId="66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25" fillId="0" borderId="0" xfId="66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25" fillId="0" borderId="0" xfId="66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34" fillId="0" borderId="0" xfId="66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26" fillId="0" borderId="0" xfId="66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27" fillId="0" borderId="0" xfId="6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5" fillId="0" borderId="0" xfId="66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46" fillId="0" borderId="0" xfId="66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27" fillId="23" borderId="10" xfId="6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25" fillId="0" borderId="0" xfId="66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29" fillId="0" borderId="0" xfId="66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27" fillId="0" borderId="0" xfId="66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27" fillId="0" borderId="0" xfId="66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27" fillId="0" borderId="0" xfId="6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5" fillId="0" borderId="0" xfId="66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4" fillId="0" borderId="0" xfId="5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0" xfId="5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5" fillId="0" borderId="0" xfId="5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0" fillId="0" borderId="0" xfId="5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4" fillId="0" borderId="0" xfId="5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6" fillId="0" borderId="0" xfId="57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7" fillId="7" borderId="0" xfId="5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8" fillId="7" borderId="0" xfId="5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7" fillId="7" borderId="0" xfId="5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2" fillId="7" borderId="0" xfId="5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2" fillId="0" borderId="0" xfId="5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1" fillId="0" borderId="0" xfId="57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9" fillId="0" borderId="0" xfId="5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1" fillId="0" borderId="0" xfId="5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0" fillId="0" borderId="0" xfId="5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0" fillId="0" borderId="0" xfId="5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0" xfId="5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0" fillId="0" borderId="10" xfId="5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131" fillId="0" borderId="0" xfId="57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73" fontId="122" fillId="0" borderId="0" xfId="57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73" fontId="122" fillId="0" borderId="0" xfId="57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61" fillId="0" borderId="0" xfId="57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0" fillId="0" borderId="0" xfId="5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2" fontId="50" fillId="0" borderId="10" xfId="54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104" fillId="0" borderId="0" xfId="61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73" fontId="122" fillId="0" borderId="0" xfId="57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32" fillId="0" borderId="0" xfId="6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82" fontId="50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50" fillId="0" borderId="10" xfId="5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9" fillId="0" borderId="0" xfId="57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2" fillId="0" borderId="0" xfId="5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8" fontId="50" fillId="0" borderId="10" xfId="5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131" fillId="0" borderId="0" xfId="57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0" fillId="0" borderId="0" xfId="5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0" xfId="57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9" fillId="0" borderId="0" xfId="5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2" fillId="0" borderId="0" xfId="5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1" fillId="0" borderId="0" xfId="57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5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2" fillId="0" borderId="0" xfId="5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57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1" fillId="0" borderId="0" xfId="5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83" fontId="50" fillId="0" borderId="10" xfId="5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8" fillId="0" borderId="0" xfId="5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3" fillId="0" borderId="0" xfId="5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1" fillId="0" borderId="0" xfId="5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9" fillId="0" borderId="0" xfId="57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1" fillId="0" borderId="0" xfId="5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122" fillId="0" borderId="10" xfId="5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104" fillId="0" borderId="0" xfId="5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1" fillId="0" borderId="0" xfId="57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0" fillId="0" borderId="0" xfId="5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1" fillId="0" borderId="0" xfId="57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2" fillId="0" borderId="0" xfId="5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3" fillId="0" borderId="0" xfId="66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8" fontId="13" fillId="16" borderId="15" xfId="66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2" fontId="13" fillId="0" borderId="0" xfId="66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22" fillId="0" borderId="0" xfId="57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73" fontId="104" fillId="0" borderId="0" xfId="57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2" fillId="0" borderId="0" xfId="57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2" fillId="0" borderId="0" xfId="57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4" fillId="0" borderId="18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36" fillId="16" borderId="1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16" borderId="15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16" borderId="1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76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78" fontId="14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4" fillId="0" borderId="1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1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9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14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16" borderId="15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16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9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9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6" fillId="16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14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4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99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9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4" fillId="0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9" fontId="30" fillId="0" borderId="35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36" fillId="1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1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6" fillId="16" borderId="1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16" borderId="7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16" borderId="7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16" borderId="6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1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9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9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4" fillId="0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8" fontId="14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0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8" fontId="14" fillId="0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8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8" fontId="14" fillId="0" borderId="1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14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5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8" fontId="14" fillId="0" borderId="7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4" fillId="0" borderId="7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8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30" fillId="0" borderId="35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78" fontId="14" fillId="0" borderId="6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4" fillId="0" borderId="6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3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2" fillId="0" borderId="15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42" fillId="0" borderId="15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16" borderId="1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5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3" fillId="16" borderId="1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3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99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37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30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3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3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5" fontId="3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5" fontId="13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83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2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3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6" fillId="0" borderId="7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3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36" fillId="0" borderId="3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4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8" fillId="0" borderId="4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88" fillId="0" borderId="1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6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0" fillId="0" borderId="6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30" fillId="0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1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30" fillId="24" borderId="6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30" fillId="0" borderId="6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0" fillId="0" borderId="1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8" fillId="0" borderId="1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2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0" fillId="0" borderId="8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0" fillId="0" borderId="15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0" fillId="0" borderId="15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0" fillId="0" borderId="1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2" fillId="0" borderId="3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30" fillId="2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2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6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6" fillId="0" borderId="1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1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30" fillId="24" borderId="6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24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6" fillId="0" borderId="6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6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24" borderId="15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0" fillId="24" borderId="1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6" fillId="0" borderId="4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6" fillId="0" borderId="1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5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2" fillId="0" borderId="5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0" fillId="0" borderId="1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0" fillId="0" borderId="15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0" fillId="0" borderId="1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0" fillId="0" borderId="1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52" fillId="0" borderId="3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8" fontId="3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6" fillId="0" borderId="6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30" fillId="0" borderId="4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3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3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6" fillId="0" borderId="14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0" fillId="0" borderId="1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6" fillId="0" borderId="1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4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3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1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14" fillId="0" borderId="11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8" fontId="30" fillId="24" borderId="15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6" fillId="0" borderId="1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4" fillId="0" borderId="3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8" fontId="30" fillId="2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6" fillId="0" borderId="6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4" fillId="0" borderId="1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8" fontId="30" fillId="24" borderId="6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6" fillId="0" borderId="1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5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0" fillId="0" borderId="15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0" fillId="0" borderId="15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0" fillId="0" borderId="1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30" fillId="2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3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6" fillId="0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30" fillId="0" borderId="6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36" fillId="0" borderId="1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5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9" fillId="0" borderId="8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8" fontId="142" fillId="0" borderId="1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15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15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1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0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30" fillId="0" borderId="76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73" fontId="30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3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3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3" fontId="0" fillId="0" borderId="6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0" fillId="0" borderId="14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84" fillId="0" borderId="1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30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30" fillId="0" borderId="15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30" fillId="0" borderId="15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30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30" fillId="0" borderId="1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3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6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0" fillId="0" borderId="16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3" fontId="0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3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8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8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3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8" fillId="0" borderId="2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3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8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3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2" fillId="0" borderId="1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24" borderId="1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2" fillId="2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8" fillId="0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5" fillId="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5" fillId="0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0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0" fillId="0" borderId="6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83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3" fillId="0" borderId="6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14" fillId="2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3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4" fillId="0" borderId="3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30" fillId="0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24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9" fontId="14" fillId="24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9" fontId="14" fillId="2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14" fillId="24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14" fillId="24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14" fillId="2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1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1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30" fillId="0" borderId="1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24" borderId="1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9" fontId="14" fillId="24" borderId="6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9" fontId="14" fillId="24" borderId="1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4" fillId="24" borderId="1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14" fillId="24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14" fillId="24" borderId="14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4" fillId="0" borderId="15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0" borderId="1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4" fillId="0" borderId="1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1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1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1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0" borderId="1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1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3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1"/>
    <cellStyle name="20% - Colore 2" xfId="22"/>
    <cellStyle name="20% - Colore 3" xfId="23"/>
    <cellStyle name="20% - Colore 4" xfId="24"/>
    <cellStyle name="20% - Colore 5" xfId="25"/>
    <cellStyle name="20% - Colore 6" xfId="26"/>
    <cellStyle name="40% - Colore 1" xfId="27"/>
    <cellStyle name="40% - Colore 2" xfId="28"/>
    <cellStyle name="40% - Colore 3" xfId="29"/>
    <cellStyle name="40% - Colore 4" xfId="30"/>
    <cellStyle name="40% - Colore 5" xfId="31"/>
    <cellStyle name="40% - Colore 6" xfId="32"/>
    <cellStyle name="60% - Colore 1" xfId="33"/>
    <cellStyle name="60% - Colore 2" xfId="34"/>
    <cellStyle name="60% - Colore 3" xfId="35"/>
    <cellStyle name="60% - Colore 4" xfId="36"/>
    <cellStyle name="60% - Colore 5" xfId="37"/>
    <cellStyle name="60% - Colore 6" xfId="38"/>
    <cellStyle name="Calcolo" xfId="39"/>
    <cellStyle name="Cella collegata" xfId="40"/>
    <cellStyle name="Cella da controllare" xfId="41"/>
    <cellStyle name="Colore 1" xfId="42"/>
    <cellStyle name="Colore 2" xfId="43"/>
    <cellStyle name="Colore 3" xfId="44"/>
    <cellStyle name="Colore 4" xfId="45"/>
    <cellStyle name="Colore 5" xfId="46"/>
    <cellStyle name="Colore 6" xfId="47"/>
    <cellStyle name="Euro" xfId="48"/>
    <cellStyle name="Input" xfId="49"/>
    <cellStyle name="Logico" xfId="50"/>
    <cellStyle name="Migliaia (0)_3tabella15" xfId="51"/>
    <cellStyle name="Migliaia 2" xfId="52"/>
    <cellStyle name="Neutrale" xfId="53"/>
    <cellStyle name="Normale 2" xfId="54"/>
    <cellStyle name="Normale 2 2 2" xfId="55"/>
    <cellStyle name="Normale 2 3" xfId="56"/>
    <cellStyle name="Normale 3" xfId="57"/>
    <cellStyle name="Normale 4" xfId="58"/>
    <cellStyle name="Normale 4 2" xfId="59"/>
    <cellStyle name="Normale 5" xfId="60"/>
    <cellStyle name="Normale 8" xfId="61"/>
    <cellStyle name="Normale_ENTI LOCALI  2000" xfId="62"/>
    <cellStyle name="Normale_MINISTERI" xfId="63"/>
    <cellStyle name="Normale_modello si2 raln_MODIFICATO_ALESSIO" xfId="64"/>
    <cellStyle name="Normale_PRINFEL98" xfId="65"/>
    <cellStyle name="Normale_PRINFEL98_modello si2 raln_MODIFICATO_ALESSIO 2" xfId="66"/>
    <cellStyle name="Normale_Prospetto informativo 2001" xfId="67"/>
    <cellStyle name="Normale_tabella 4" xfId="68"/>
    <cellStyle name="Normale_tabella 5" xfId="69"/>
    <cellStyle name="Normale_tabella 6" xfId="70"/>
    <cellStyle name="Normale_tabella 7" xfId="71"/>
    <cellStyle name="Normale_tabella 8" xfId="72"/>
    <cellStyle name="Normale_tabella 9" xfId="73"/>
    <cellStyle name="Nota 1" xfId="74"/>
    <cellStyle name="Output" xfId="75"/>
    <cellStyle name="Percentuale 2" xfId="76"/>
    <cellStyle name="Percentuale 2 2" xfId="77"/>
    <cellStyle name="Testo avviso" xfId="78"/>
    <cellStyle name="Testo descrittivo" xfId="79"/>
    <cellStyle name="Titolo 1 1" xfId="80"/>
    <cellStyle name="Titolo 2 1" xfId="81"/>
    <cellStyle name="Titolo 3" xfId="82"/>
    <cellStyle name="Titolo 4" xfId="83"/>
    <cellStyle name="Titolo 5" xfId="84"/>
    <cellStyle name="Totale" xfId="85"/>
    <cellStyle name="Valore non valido" xfId="86"/>
    <cellStyle name="Valore valido" xfId="87"/>
    <cellStyle name="Valuta (0)_3tabella15" xfId="88"/>
    <cellStyle name="*unknown*" xfId="20" builtinId="8"/>
  </cellStyles>
  <dxfs count="17">
    <dxf>
      <font>
        <name val="Arial"/>
        <family val="0"/>
        <sz val="8"/>
      </font>
      <fill>
        <patternFill>
          <bgColor rgb="FFFFFFC0"/>
        </patternFill>
      </fill>
    </dxf>
    <dxf>
      <font>
        <name val="Arial"/>
        <family val="0"/>
        <sz val="8"/>
      </font>
      <fill>
        <patternFill>
          <bgColor rgb="FFFFFFC0"/>
        </patternFill>
      </fill>
    </dxf>
    <dxf>
      <font>
        <name val="Arial"/>
        <family val="0"/>
        <sz val="8"/>
      </font>
      <fill>
        <patternFill>
          <bgColor rgb="FFFFFFC0"/>
        </patternFill>
      </fill>
    </dxf>
    <dxf>
      <font>
        <name val="Arial"/>
        <family val="0"/>
        <sz val="8"/>
      </font>
      <fill>
        <patternFill>
          <bgColor rgb="FFFFFFC0"/>
        </patternFill>
      </fill>
    </dxf>
    <dxf>
      <font>
        <name val="Arial"/>
        <family val="0"/>
        <sz val="8"/>
      </font>
      <fill>
        <patternFill>
          <bgColor rgb="FFFFFFC0"/>
        </patternFill>
      </fill>
    </dxf>
    <dxf>
      <font>
        <name val="Arial"/>
        <family val="0"/>
        <sz val="8"/>
      </font>
      <fill>
        <patternFill>
          <bgColor rgb="FFFFFFC0"/>
        </patternFill>
      </fill>
    </dxf>
    <dxf>
      <font>
        <name val="Arial"/>
        <family val="0"/>
        <sz val="8"/>
      </font>
      <fill>
        <patternFill>
          <bgColor rgb="FFFFFFC0"/>
        </patternFill>
      </fill>
    </dxf>
    <dxf>
      <font>
        <name val="Arial"/>
        <family val="0"/>
        <sz val="8"/>
      </font>
      <fill>
        <patternFill>
          <bgColor rgb="FFFFFFC0"/>
        </patternFill>
      </fill>
    </dxf>
    <dxf>
      <font>
        <name val="Arial"/>
        <family val="0"/>
        <sz val="8"/>
      </font>
      <fill>
        <patternFill>
          <bgColor rgb="FFFFFFC0"/>
        </patternFill>
      </fill>
    </dxf>
    <dxf>
      <font>
        <name val="Arial"/>
        <family val="0"/>
        <sz val="8"/>
      </font>
      <fill>
        <patternFill>
          <bgColor rgb="FFFFFFC0"/>
        </patternFill>
      </fill>
    </dxf>
    <dxf>
      <font>
        <name val="Arial"/>
        <family val="0"/>
        <sz val="8"/>
      </font>
      <fill>
        <patternFill>
          <bgColor rgb="FFFFFFC0"/>
        </patternFill>
      </fill>
    </dxf>
    <dxf>
      <font>
        <name val="Arial"/>
        <family val="0"/>
        <sz val="8"/>
      </font>
      <fill>
        <patternFill>
          <bgColor rgb="FFFFFFC0"/>
        </patternFill>
      </fill>
    </dxf>
    <dxf>
      <font>
        <name val="Arial"/>
        <family val="0"/>
        <sz val="8"/>
      </font>
      <fill>
        <patternFill>
          <bgColor rgb="FFFFFFC0"/>
        </patternFill>
      </fill>
    </dxf>
    <dxf>
      <font>
        <name val="Arial"/>
        <family val="0"/>
        <sz val="8"/>
      </font>
      <fill>
        <patternFill>
          <bgColor rgb="FFFFFFC0"/>
        </patternFill>
      </fill>
    </dxf>
    <dxf>
      <font>
        <name val="Arial"/>
        <family val="0"/>
        <sz val="8"/>
      </font>
      <fill>
        <patternFill>
          <bgColor rgb="FFFFFFC0"/>
        </patternFill>
      </fill>
    </dxf>
    <dxf>
      <font>
        <name val="Arial"/>
        <family val="0"/>
        <color rgb="FFFF0000"/>
        <sz val="8"/>
      </font>
    </dxf>
    <dxf>
      <font>
        <name val="Arial"/>
        <family val="0"/>
        <color rgb="FFFF0000"/>
        <sz val="8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A0E0E0"/>
      <rgbColor rgb="FF996666"/>
      <rgbColor rgb="FFFFFFC0"/>
      <rgbColor rgb="FFEFEFEF"/>
      <rgbColor rgb="FF660066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CCFFCC"/>
      <rgbColor rgb="FFFFFF99"/>
      <rgbColor rgb="FFA6CAF0"/>
      <rgbColor rgb="FFCC9C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36666"/>
      <rgbColor rgb="FF969696"/>
      <rgbColor rgb="FF3333CC"/>
      <rgbColor rgb="FF339966"/>
      <rgbColor rgb="FF003300"/>
      <rgbColor rgb="FF663300"/>
      <rgbColor rgb="FF996633"/>
      <rgbColor rgb="FF993366"/>
      <rgbColor rgb="FF333399"/>
      <rgbColor rgb="FF42424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externalLink" Target="externalLinks/externalLink1.xml"/><Relationship Id="rId45" Type="http://schemas.openxmlformats.org/officeDocument/2006/relationships/externalLink" Target="externalLinks/externalLink2.xml"/><Relationship Id="rId46" Type="http://schemas.openxmlformats.org/officeDocument/2006/relationships/externalLink" Target="externalLinks/externalLink3.xml"/><Relationship Id="rId47" Type="http://schemas.openxmlformats.org/officeDocument/2006/relationships/externalLink" Target="externalLinks/externalLink4.xml"/><Relationship Id="rId48" Type="http://schemas.openxmlformats.org/officeDocument/2006/relationships/sharedStrings" Target="sharedStrings.xml"/>
</Relationships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489432703003337"/>
          <c:y val="0.177367576243981"/>
          <c:w val="0.993882091212458"/>
          <c:h val="0.6597110754414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SI_1!$B$170:$B$190</c:f>
              <c:strCache>
                <c:ptCount val="21"/>
                <c:pt idx="0">
                  <c:v>CoCoCo</c:v>
                </c:pt>
                <c:pt idx="1">
                  <c:v>SI_1A</c:v>
                </c:pt>
                <c:pt idx="2">
                  <c:v>SI_1A_CONV</c:v>
                </c:pt>
                <c:pt idx="3">
                  <c:v>T1</c:v>
                </c:pt>
                <c:pt idx="4">
                  <c:v>T2</c:v>
                </c:pt>
                <c:pt idx="5">
                  <c:v>T2A</c:v>
                </c:pt>
                <c:pt idx="6">
                  <c:v>T3</c:v>
                </c:pt>
                <c:pt idx="7">
                  <c:v>T4</c:v>
                </c:pt>
                <c:pt idx="8">
                  <c:v>T5</c:v>
                </c:pt>
                <c:pt idx="9">
                  <c:v>T6</c:v>
                </c:pt>
                <c:pt idx="10">
                  <c:v>T7</c:v>
                </c:pt>
                <c:pt idx="11">
                  <c:v>T8</c:v>
                </c:pt>
                <c:pt idx="12">
                  <c:v>T9</c:v>
                </c:pt>
                <c:pt idx="13">
                  <c:v>T10</c:v>
                </c:pt>
                <c:pt idx="14">
                  <c:v>T11</c:v>
                </c:pt>
                <c:pt idx="15">
                  <c:v>T12</c:v>
                </c:pt>
                <c:pt idx="16">
                  <c:v>T13</c:v>
                </c:pt>
                <c:pt idx="17">
                  <c:v>T14</c:v>
                </c:pt>
                <c:pt idx="18">
                  <c:v>T15</c:v>
                </c:pt>
                <c:pt idx="19">
                  <c:v>SICI</c:v>
                </c:pt>
                <c:pt idx="20">
                  <c:v>TRC</c:v>
                </c:pt>
              </c:strCache>
            </c:strRef>
          </c:cat>
          <c:val>
            <c:numRef>
              <c:f>SI_1!$C$170:$C$190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</c:ser>
        <c:gapWidth val="150"/>
        <c:overlap val="0"/>
        <c:axId val="82427154"/>
        <c:axId val="41458674"/>
      </c:barChart>
      <c:catAx>
        <c:axId val="824271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1458674"/>
        <c:crossesAt val="0"/>
        <c:auto val="1"/>
        <c:lblAlgn val="ctr"/>
        <c:lblOffset val="100"/>
        <c:noMultiLvlLbl val="0"/>
      </c:catAx>
      <c:valAx>
        <c:axId val="41458674"/>
        <c:scaling>
          <c:orientation val="minMax"/>
          <c:max val="1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82427154"/>
        <c:crossBetween val="midCat"/>
        <c:majorUnit val="1"/>
        <c:minorUnit val="0.04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488021295474712"/>
          <c:y val="0.267590987868284"/>
          <c:w val="0.974563738538894"/>
          <c:h val="0.7324090121317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SI_1!$E$170:$E$193</c:f>
              <c:strCache>
                <c:ptCount val="24"/>
                <c:pt idx="0">
                  <c:v>controllo DOT. ORG.</c:v>
                </c:pt>
                <c:pt idx="1">
                  <c:v>SQ 1</c:v>
                </c:pt>
                <c:pt idx="2">
                  <c:v>SQ 2</c:v>
                </c:pt>
                <c:pt idx="3">
                  <c:v>SQ 3</c:v>
                </c:pt>
                <c:pt idx="4">
                  <c:v>SQ 4</c:v>
                </c:pt>
                <c:pt idx="5">
                  <c:v>SQ 7 (1)</c:v>
                </c:pt>
                <c:pt idx="6">
                  <c:v>SQ 9</c:v>
                </c:pt>
                <c:pt idx="7">
                  <c:v>SQ 10</c:v>
                </c:pt>
                <c:pt idx="8">
                  <c:v>IN 1</c:v>
                </c:pt>
                <c:pt idx="9">
                  <c:v>IN 2</c:v>
                </c:pt>
                <c:pt idx="10">
                  <c:v>IN 3</c:v>
                </c:pt>
                <c:pt idx="11">
                  <c:v>IN 4</c:v>
                </c:pt>
                <c:pt idx="12">
                  <c:v>IN 5</c:v>
                </c:pt>
                <c:pt idx="13">
                  <c:v>IN 6</c:v>
                </c:pt>
                <c:pt idx="14">
                  <c:v>IN 7</c:v>
                </c:pt>
                <c:pt idx="15">
                  <c:v>IN 8</c:v>
                </c:pt>
                <c:pt idx="16">
                  <c:v>IN 9</c:v>
                </c:pt>
                <c:pt idx="17">
                  <c:v>IN 10</c:v>
                </c:pt>
                <c:pt idx="18">
                  <c:v>IN 11</c:v>
                </c:pt>
                <c:pt idx="19">
                  <c:v>IN 12</c:v>
                </c:pt>
                <c:pt idx="20">
                  <c:v>IN 13</c:v>
                </c:pt>
                <c:pt idx="21">
                  <c:v>IN 14</c:v>
                </c:pt>
                <c:pt idx="22">
                  <c:v>IN 15</c:v>
                </c:pt>
                <c:pt idx="23">
                  <c:v>IN 16</c:v>
                </c:pt>
              </c:strCache>
            </c:strRef>
          </c:cat>
          <c:val>
            <c:numRef>
              <c:f>SI_1!$F$170:$F$193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gapWidth val="150"/>
        <c:overlap val="0"/>
        <c:axId val="2856138"/>
        <c:axId val="65602114"/>
      </c:barChart>
      <c:catAx>
        <c:axId val="28561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7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5602114"/>
        <c:crossesAt val="0"/>
        <c:auto val="1"/>
        <c:lblAlgn val="ctr"/>
        <c:lblOffset val="100"/>
        <c:noMultiLvlLbl val="0"/>
      </c:catAx>
      <c:valAx>
        <c:axId val="6560211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7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856138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163</xdr:row>
      <xdr:rowOff>0</xdr:rowOff>
    </xdr:from>
    <xdr:to>
      <xdr:col>4</xdr:col>
      <xdr:colOff>105480</xdr:colOff>
      <xdr:row>163</xdr:row>
      <xdr:rowOff>190800</xdr:rowOff>
    </xdr:to>
    <xdr:sp>
      <xdr:nvSpPr>
        <xdr:cNvPr id="0" name="Text Box 7"/>
        <xdr:cNvSpPr/>
      </xdr:nvSpPr>
      <xdr:spPr>
        <a:xfrm>
          <a:off x="4744800" y="20884680"/>
          <a:ext cx="105480" cy="190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603000</xdr:colOff>
      <xdr:row>31</xdr:row>
      <xdr:rowOff>0</xdr:rowOff>
    </xdr:from>
    <xdr:to>
      <xdr:col>3</xdr:col>
      <xdr:colOff>604080</xdr:colOff>
      <xdr:row>31</xdr:row>
      <xdr:rowOff>0</xdr:rowOff>
    </xdr:to>
    <xdr:sp>
      <xdr:nvSpPr>
        <xdr:cNvPr id="1" name="Line 8"/>
        <xdr:cNvSpPr/>
      </xdr:nvSpPr>
      <xdr:spPr>
        <a:xfrm>
          <a:off x="4189320" y="6762600"/>
          <a:ext cx="10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678240</xdr:colOff>
      <xdr:row>31</xdr:row>
      <xdr:rowOff>0</xdr:rowOff>
    </xdr:from>
    <xdr:to>
      <xdr:col>5</xdr:col>
      <xdr:colOff>679680</xdr:colOff>
      <xdr:row>31</xdr:row>
      <xdr:rowOff>0</xdr:rowOff>
    </xdr:to>
    <xdr:sp>
      <xdr:nvSpPr>
        <xdr:cNvPr id="2" name="Line 9"/>
        <xdr:cNvSpPr/>
      </xdr:nvSpPr>
      <xdr:spPr>
        <a:xfrm>
          <a:off x="7720560" y="6762600"/>
          <a:ext cx="1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10080</xdr:colOff>
      <xdr:row>163</xdr:row>
      <xdr:rowOff>0</xdr:rowOff>
    </xdr:from>
    <xdr:to>
      <xdr:col>6</xdr:col>
      <xdr:colOff>1414440</xdr:colOff>
      <xdr:row>163</xdr:row>
      <xdr:rowOff>896760</xdr:rowOff>
    </xdr:to>
    <xdr:graphicFrame>
      <xdr:nvGraphicFramePr>
        <xdr:cNvPr id="3" name="Chart 19"/>
        <xdr:cNvGraphicFramePr/>
      </xdr:nvGraphicFramePr>
      <xdr:xfrm>
        <a:off x="385920" y="20884680"/>
        <a:ext cx="9708840" cy="896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366480</xdr:colOff>
      <xdr:row>165</xdr:row>
      <xdr:rowOff>10440</xdr:rowOff>
    </xdr:from>
    <xdr:to>
      <xdr:col>6</xdr:col>
      <xdr:colOff>1423080</xdr:colOff>
      <xdr:row>166</xdr:row>
      <xdr:rowOff>391320</xdr:rowOff>
    </xdr:to>
    <xdr:graphicFrame>
      <xdr:nvGraphicFramePr>
        <xdr:cNvPr id="4" name="Chart 20"/>
        <xdr:cNvGraphicFramePr/>
      </xdr:nvGraphicFramePr>
      <xdr:xfrm>
        <a:off x="366480" y="22302720"/>
        <a:ext cx="9736920" cy="1038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357120</xdr:colOff>
      <xdr:row>0</xdr:row>
      <xdr:rowOff>65880</xdr:rowOff>
    </xdr:from>
    <xdr:to>
      <xdr:col>6</xdr:col>
      <xdr:colOff>1375560</xdr:colOff>
      <xdr:row>0</xdr:row>
      <xdr:rowOff>532800</xdr:rowOff>
    </xdr:to>
    <xdr:sp>
      <xdr:nvSpPr>
        <xdr:cNvPr id="5" name="Testo 1"/>
        <xdr:cNvSpPr/>
      </xdr:nvSpPr>
      <xdr:spPr>
        <a:xfrm>
          <a:off x="357120" y="65880"/>
          <a:ext cx="9698760" cy="466920"/>
        </a:xfrm>
        <a:prstGeom prst="roundRect">
          <a:avLst>
            <a:gd name="adj" fmla="val 16667"/>
          </a:avLst>
        </a:prstGeom>
        <a:solidFill>
          <a:srgbClr val="c0c0c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45720" rIns="45720" tIns="36360" bIns="36360" anchor="ctr">
          <a:noAutofit/>
        </a:bodyPr>
        <a:p>
          <a:pPr algn="ctr"/>
          <a:r>
            <a:rPr b="1" lang="it-IT" sz="1800" spc="-1" strike="noStrike">
              <a:solidFill>
                <a:srgbClr val="000000"/>
              </a:solidFill>
              <a:latin typeface="Arial"/>
            </a:rPr>
            <a:t>Scheda Informativa 1: INFORMAZIONI  DI CARATTERE GENERALE</a:t>
          </a:r>
          <a:endParaRPr b="0" lang="it-IT" sz="1800" spc="-1" strike="noStrike">
            <a:latin typeface="Times New Roman"/>
          </a:endParaRPr>
        </a:p>
      </xdr:txBody>
    </xdr:sp>
    <xdr:clientData/>
  </xdr:twoCellAnchor>
  <xdr:twoCellAnchor editAs="oneCell">
    <xdr:from>
      <xdr:col>3</xdr:col>
      <xdr:colOff>603000</xdr:colOff>
      <xdr:row>37</xdr:row>
      <xdr:rowOff>0</xdr:rowOff>
    </xdr:from>
    <xdr:to>
      <xdr:col>3</xdr:col>
      <xdr:colOff>604080</xdr:colOff>
      <xdr:row>37</xdr:row>
      <xdr:rowOff>0</xdr:rowOff>
    </xdr:to>
    <xdr:sp>
      <xdr:nvSpPr>
        <xdr:cNvPr id="6" name="Line 8"/>
        <xdr:cNvSpPr/>
      </xdr:nvSpPr>
      <xdr:spPr>
        <a:xfrm>
          <a:off x="4189320" y="7980120"/>
          <a:ext cx="10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678240</xdr:colOff>
      <xdr:row>37</xdr:row>
      <xdr:rowOff>0</xdr:rowOff>
    </xdr:from>
    <xdr:to>
      <xdr:col>5</xdr:col>
      <xdr:colOff>679680</xdr:colOff>
      <xdr:row>37</xdr:row>
      <xdr:rowOff>0</xdr:rowOff>
    </xdr:to>
    <xdr:sp>
      <xdr:nvSpPr>
        <xdr:cNvPr id="7" name="Line 9"/>
        <xdr:cNvSpPr/>
      </xdr:nvSpPr>
      <xdr:spPr>
        <a:xfrm>
          <a:off x="7720560" y="7980120"/>
          <a:ext cx="1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9720</xdr:colOff>
      <xdr:row>1</xdr:row>
      <xdr:rowOff>38520</xdr:rowOff>
    </xdr:from>
    <xdr:to>
      <xdr:col>6</xdr:col>
      <xdr:colOff>10080</xdr:colOff>
      <xdr:row>1</xdr:row>
      <xdr:rowOff>294480</xdr:rowOff>
    </xdr:to>
    <xdr:sp>
      <xdr:nvSpPr>
        <xdr:cNvPr id="16" name="Testo 13"/>
        <xdr:cNvSpPr/>
      </xdr:nvSpPr>
      <xdr:spPr>
        <a:xfrm>
          <a:off x="9720" y="591120"/>
          <a:ext cx="5658840" cy="25596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3</a:t>
          </a:r>
          <a:r>
            <a:rPr b="1" lang="it-IT" sz="800" spc="-1" strike="noStrike">
              <a:solidFill>
                <a:srgbClr val="000000"/>
              </a:solidFill>
              <a:latin typeface="Arial"/>
            </a:rPr>
            <a:t> </a:t>
          </a:r>
          <a:r>
            <a:rPr b="0" lang="it-IT" sz="800" spc="-1" strike="noStrike">
              <a:solidFill>
                <a:srgbClr val="000000"/>
              </a:solidFill>
              <a:latin typeface="Arial"/>
            </a:rPr>
            <a:t>- </a:t>
          </a:r>
          <a:r>
            <a:rPr b="0" lang="it-IT" sz="1000" spc="-1" strike="noStrike">
              <a:solidFill>
                <a:srgbClr val="000000"/>
              </a:solidFill>
              <a:latin typeface="Arial"/>
            </a:rPr>
            <a:t>Personale in posizione di comando/distacco e fuori ruolo al 31 dicembre</a:t>
          </a:r>
          <a:endParaRPr b="0" lang="it-IT" sz="1000" spc="-1" strike="noStrike"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8640</xdr:colOff>
      <xdr:row>1</xdr:row>
      <xdr:rowOff>38520</xdr:rowOff>
    </xdr:from>
    <xdr:to>
      <xdr:col>25</xdr:col>
      <xdr:colOff>47160</xdr:colOff>
      <xdr:row>1</xdr:row>
      <xdr:rowOff>294480</xdr:rowOff>
    </xdr:to>
    <xdr:sp>
      <xdr:nvSpPr>
        <xdr:cNvPr id="17" name="Testo 9"/>
        <xdr:cNvSpPr/>
      </xdr:nvSpPr>
      <xdr:spPr>
        <a:xfrm>
          <a:off x="8640" y="591120"/>
          <a:ext cx="7934760" cy="25596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4 </a:t>
          </a:r>
          <a:r>
            <a:rPr b="1" lang="it-IT" sz="1000" spc="-1" strike="noStrike">
              <a:solidFill>
                <a:srgbClr val="000000"/>
              </a:solidFill>
              <a:latin typeface="Arial"/>
            </a:rPr>
            <a:t>- </a:t>
          </a:r>
          <a:r>
            <a:rPr b="0" lang="it-IT" sz="1000" spc="-1" strike="noStrike">
              <a:solidFill>
                <a:srgbClr val="000000"/>
              </a:solidFill>
              <a:latin typeface="Arial"/>
            </a:rPr>
            <a:t>Passaggi di qualifica / posizione economica / profilo del personale a tempo indeterminato e dirigente nel corso dell'anno</a:t>
          </a:r>
          <a:endParaRPr b="0" lang="it-IT" sz="1000" spc="-1" strike="noStrike">
            <a:latin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28080</xdr:rowOff>
    </xdr:from>
    <xdr:to>
      <xdr:col>7</xdr:col>
      <xdr:colOff>612000</xdr:colOff>
      <xdr:row>1</xdr:row>
      <xdr:rowOff>285480</xdr:rowOff>
    </xdr:to>
    <xdr:sp>
      <xdr:nvSpPr>
        <xdr:cNvPr id="18" name="Testo 13"/>
        <xdr:cNvSpPr/>
      </xdr:nvSpPr>
      <xdr:spPr>
        <a:xfrm>
          <a:off x="0" y="580680"/>
          <a:ext cx="6805800" cy="2574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5</a:t>
          </a:r>
          <a:r>
            <a:rPr b="1" lang="it-IT" sz="800" spc="-1" strike="noStrike">
              <a:solidFill>
                <a:srgbClr val="000000"/>
              </a:solidFill>
              <a:latin typeface="Arial"/>
            </a:rPr>
            <a:t> </a:t>
          </a:r>
          <a:r>
            <a:rPr b="0" lang="it-IT" sz="800" spc="-1" strike="noStrike">
              <a:solidFill>
                <a:srgbClr val="000000"/>
              </a:solidFill>
              <a:latin typeface="Arial"/>
            </a:rPr>
            <a:t>- </a:t>
          </a:r>
          <a:r>
            <a:rPr b="0" lang="it-IT" sz="900" spc="-1" strike="noStrike">
              <a:solidFill>
                <a:srgbClr val="000000"/>
              </a:solidFill>
              <a:latin typeface="Arial"/>
            </a:rPr>
            <a:t>Personale a tempo indeterminato  e personale dirigente cessato dal servizio nel corso dell'anno</a:t>
          </a:r>
          <a:endParaRPr b="0" lang="it-IT" sz="900" spc="-1" strike="noStrike">
            <a:latin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28080</xdr:rowOff>
    </xdr:from>
    <xdr:to>
      <xdr:col>6</xdr:col>
      <xdr:colOff>720</xdr:colOff>
      <xdr:row>1</xdr:row>
      <xdr:rowOff>285480</xdr:rowOff>
    </xdr:to>
    <xdr:sp>
      <xdr:nvSpPr>
        <xdr:cNvPr id="19" name="Testo 13"/>
        <xdr:cNvSpPr/>
      </xdr:nvSpPr>
      <xdr:spPr>
        <a:xfrm>
          <a:off x="0" y="580680"/>
          <a:ext cx="5478120" cy="2574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6 </a:t>
          </a:r>
          <a:r>
            <a:rPr b="0" lang="it-IT" sz="800" spc="-1" strike="noStrike">
              <a:solidFill>
                <a:srgbClr val="000000"/>
              </a:solidFill>
              <a:latin typeface="Arial"/>
            </a:rPr>
            <a:t>-</a:t>
          </a:r>
          <a:r>
            <a:rPr b="0" lang="it-IT" sz="900" spc="-1" strike="noStrike">
              <a:solidFill>
                <a:srgbClr val="000000"/>
              </a:solidFill>
              <a:latin typeface="Arial"/>
            </a:rPr>
            <a:t> Personale a tempo indeterminato e personale dirigente assunto in servizio nel corso dell'anno</a:t>
          </a:r>
          <a:endParaRPr b="0" lang="it-IT" sz="900" spc="-1" strike="noStrike">
            <a:latin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47520</xdr:rowOff>
    </xdr:from>
    <xdr:to>
      <xdr:col>11</xdr:col>
      <xdr:colOff>245160</xdr:colOff>
      <xdr:row>1</xdr:row>
      <xdr:rowOff>294480</xdr:rowOff>
    </xdr:to>
    <xdr:sp>
      <xdr:nvSpPr>
        <xdr:cNvPr id="20" name="Testo 13"/>
        <xdr:cNvSpPr/>
      </xdr:nvSpPr>
      <xdr:spPr>
        <a:xfrm>
          <a:off x="0" y="600120"/>
          <a:ext cx="7521480" cy="24696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7</a:t>
          </a:r>
          <a:r>
            <a:rPr b="1" lang="it-IT" sz="800" spc="-1" strike="noStrike">
              <a:solidFill>
                <a:srgbClr val="000000"/>
              </a:solidFill>
              <a:latin typeface="Arial"/>
            </a:rPr>
            <a:t> </a:t>
          </a:r>
          <a:r>
            <a:rPr b="0" lang="it-IT" sz="800" spc="-1" strike="noStrike">
              <a:solidFill>
                <a:srgbClr val="000000"/>
              </a:solidFill>
              <a:latin typeface="Arial"/>
            </a:rPr>
            <a:t>- </a:t>
          </a:r>
          <a:r>
            <a:rPr b="0" lang="it-IT" sz="900" spc="-1" strike="noStrike">
              <a:solidFill>
                <a:srgbClr val="000000"/>
              </a:solidFill>
              <a:latin typeface="Arial"/>
            </a:rPr>
            <a:t>Personale a tempo indeterminato e personale dirigente distribuito per classi di anzianità di servizio al 31 dicembre </a:t>
          </a:r>
          <a:endParaRPr b="0" lang="it-IT" sz="900" spc="-1" strike="noStrike">
            <a:latin typeface="Times New Roman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28080</xdr:rowOff>
    </xdr:from>
    <xdr:to>
      <xdr:col>12</xdr:col>
      <xdr:colOff>37800</xdr:colOff>
      <xdr:row>1</xdr:row>
      <xdr:rowOff>266400</xdr:rowOff>
    </xdr:to>
    <xdr:sp>
      <xdr:nvSpPr>
        <xdr:cNvPr id="21" name="Testo 13"/>
        <xdr:cNvSpPr/>
      </xdr:nvSpPr>
      <xdr:spPr>
        <a:xfrm>
          <a:off x="0" y="580680"/>
          <a:ext cx="7508520" cy="23832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8</a:t>
          </a:r>
          <a:r>
            <a:rPr b="1" lang="it-IT" sz="800" spc="-1" strike="noStrike">
              <a:solidFill>
                <a:srgbClr val="000000"/>
              </a:solidFill>
              <a:latin typeface="Arial"/>
            </a:rPr>
            <a:t> </a:t>
          </a:r>
          <a:r>
            <a:rPr b="0" lang="it-IT" sz="800" spc="-1" strike="noStrike">
              <a:solidFill>
                <a:srgbClr val="000000"/>
              </a:solidFill>
              <a:latin typeface="Arial"/>
            </a:rPr>
            <a:t>- </a:t>
          </a:r>
          <a:r>
            <a:rPr b="0" lang="it-IT" sz="900" spc="-1" strike="noStrike">
              <a:solidFill>
                <a:srgbClr val="000000"/>
              </a:solidFill>
              <a:latin typeface="Arial"/>
            </a:rPr>
            <a:t>Personale a tempo indeterminato e personale dirigente distribuito per classi di età al 31 dicembre </a:t>
          </a:r>
          <a:endParaRPr b="0" lang="it-IT" sz="900" spc="-1" strike="noStrike">
            <a:latin typeface="Times New Roman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38520</xdr:rowOff>
    </xdr:from>
    <xdr:to>
      <xdr:col>7</xdr:col>
      <xdr:colOff>725400</xdr:colOff>
      <xdr:row>2</xdr:row>
      <xdr:rowOff>294480</xdr:rowOff>
    </xdr:to>
    <xdr:sp>
      <xdr:nvSpPr>
        <xdr:cNvPr id="22" name="Testo 2"/>
        <xdr:cNvSpPr/>
      </xdr:nvSpPr>
      <xdr:spPr>
        <a:xfrm>
          <a:off x="0" y="657720"/>
          <a:ext cx="7624080" cy="25596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9 - </a:t>
          </a:r>
          <a:r>
            <a:rPr b="0" lang="it-IT" sz="900" spc="-1" strike="noStrike">
              <a:solidFill>
                <a:srgbClr val="000000"/>
              </a:solidFill>
              <a:latin typeface="Arial"/>
            </a:rPr>
            <a:t>Personale dipendente a tempo indeterminato e personale dirigente distribuito per titolo di studio posseduto al 31 dicembre</a:t>
          </a:r>
          <a:endParaRPr b="0" lang="it-IT" sz="900" spc="-1" strike="noStrike">
            <a:latin typeface="Times New Roman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1</xdr:row>
      <xdr:rowOff>38520</xdr:rowOff>
    </xdr:from>
    <xdr:to>
      <xdr:col>14</xdr:col>
      <xdr:colOff>360</xdr:colOff>
      <xdr:row>1</xdr:row>
      <xdr:rowOff>294480</xdr:rowOff>
    </xdr:to>
    <xdr:sp>
      <xdr:nvSpPr>
        <xdr:cNvPr id="23" name="Testo 9"/>
        <xdr:cNvSpPr/>
      </xdr:nvSpPr>
      <xdr:spPr>
        <a:xfrm>
          <a:off x="2881080" y="591120"/>
          <a:ext cx="5303880" cy="25596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27360" anchor="ctr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10</a:t>
          </a:r>
          <a:r>
            <a:rPr b="1" lang="it-IT" sz="900" spc="-1" strike="noStrike">
              <a:solidFill>
                <a:srgbClr val="000000"/>
              </a:solidFill>
              <a:latin typeface="Arial"/>
            </a:rPr>
            <a:t> </a:t>
          </a:r>
          <a:r>
            <a:rPr b="0" lang="it-IT" sz="900" spc="-1" strike="noStrike">
              <a:solidFill>
                <a:srgbClr val="000000"/>
              </a:solidFill>
              <a:latin typeface="Arial"/>
            </a:rPr>
            <a:t>Personale  in servizio al 31 dicembre  distribuito per Regioni e all'estero.</a:t>
          </a:r>
          <a:endParaRPr b="0" lang="it-IT" sz="900" spc="-1" strike="noStrike">
            <a:latin typeface="Times New Roman"/>
          </a:endParaRPr>
        </a:p>
      </xdr:txBody>
    </xdr:sp>
    <xdr:clientData/>
  </xdr:twoCellAnchor>
  <xdr:twoCellAnchor editAs="oneCell">
    <xdr:from>
      <xdr:col>26</xdr:col>
      <xdr:colOff>0</xdr:colOff>
      <xdr:row>1</xdr:row>
      <xdr:rowOff>38520</xdr:rowOff>
    </xdr:from>
    <xdr:to>
      <xdr:col>37</xdr:col>
      <xdr:colOff>38160</xdr:colOff>
      <xdr:row>1</xdr:row>
      <xdr:rowOff>294480</xdr:rowOff>
    </xdr:to>
    <xdr:sp>
      <xdr:nvSpPr>
        <xdr:cNvPr id="24" name="Testo 9"/>
        <xdr:cNvSpPr/>
      </xdr:nvSpPr>
      <xdr:spPr>
        <a:xfrm>
          <a:off x="13488120" y="591120"/>
          <a:ext cx="5318640" cy="25596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27360" anchor="ctr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10</a:t>
          </a:r>
          <a:r>
            <a:rPr b="1" lang="it-IT" sz="900" spc="-1" strike="noStrike">
              <a:solidFill>
                <a:srgbClr val="000000"/>
              </a:solidFill>
              <a:latin typeface="Arial"/>
            </a:rPr>
            <a:t> </a:t>
          </a:r>
          <a:r>
            <a:rPr b="0" lang="it-IT" sz="900" spc="-1" strike="noStrike">
              <a:solidFill>
                <a:srgbClr val="000000"/>
              </a:solidFill>
              <a:latin typeface="Arial"/>
            </a:rPr>
            <a:t>Personale  in servizio al 31 dicembre  distribuito per Regioni e all'estero.</a:t>
          </a:r>
          <a:endParaRPr b="0" lang="it-IT" sz="900" spc="-1" strike="noStrike">
            <a:latin typeface="Times New Roman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28080</xdr:rowOff>
    </xdr:from>
    <xdr:to>
      <xdr:col>36</xdr:col>
      <xdr:colOff>603000</xdr:colOff>
      <xdr:row>1</xdr:row>
      <xdr:rowOff>285480</xdr:rowOff>
    </xdr:to>
    <xdr:sp>
      <xdr:nvSpPr>
        <xdr:cNvPr id="25" name="Testo 3"/>
        <xdr:cNvSpPr/>
      </xdr:nvSpPr>
      <xdr:spPr>
        <a:xfrm>
          <a:off x="0" y="580680"/>
          <a:ext cx="5479920" cy="2574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11</a:t>
          </a:r>
          <a:r>
            <a:rPr b="1" lang="it-IT" sz="900" spc="-1" strike="noStrike">
              <a:solidFill>
                <a:srgbClr val="000000"/>
              </a:solidFill>
              <a:latin typeface="Arial"/>
            </a:rPr>
            <a:t> </a:t>
          </a:r>
          <a:r>
            <a:rPr b="0" lang="it-IT" sz="900" spc="-1" strike="noStrike">
              <a:solidFill>
                <a:srgbClr val="000000"/>
              </a:solidFill>
              <a:latin typeface="Arial"/>
            </a:rPr>
            <a:t>- Numero giorni di assenza del personale in servizio nel corso dell'anno</a:t>
          </a:r>
          <a:endParaRPr b="0" lang="it-IT" sz="900" spc="-1" strike="noStrike">
            <a:latin typeface="Times New Roman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37440</xdr:rowOff>
    </xdr:from>
    <xdr:to>
      <xdr:col>31</xdr:col>
      <xdr:colOff>720</xdr:colOff>
      <xdr:row>1</xdr:row>
      <xdr:rowOff>276120</xdr:rowOff>
    </xdr:to>
    <xdr:sp>
      <xdr:nvSpPr>
        <xdr:cNvPr id="26" name="Testo 3"/>
        <xdr:cNvSpPr/>
      </xdr:nvSpPr>
      <xdr:spPr>
        <a:xfrm>
          <a:off x="0" y="456480"/>
          <a:ext cx="7663320" cy="23868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12 </a:t>
          </a:r>
          <a:r>
            <a:rPr b="0" lang="it-IT" sz="1200" spc="-1" strike="noStrike">
              <a:solidFill>
                <a:srgbClr val="000000"/>
              </a:solidFill>
              <a:latin typeface="Arial"/>
            </a:rPr>
            <a:t>-</a:t>
          </a:r>
          <a:r>
            <a:rPr b="1" lang="it-IT" sz="1200" spc="-1" strike="noStrike">
              <a:solidFill>
                <a:srgbClr val="000000"/>
              </a:solidFill>
              <a:latin typeface="Arial"/>
            </a:rPr>
            <a:t> </a:t>
          </a:r>
          <a:r>
            <a:rPr b="0" lang="it-IT" sz="800" spc="-1" strike="noStrike">
              <a:solidFill>
                <a:srgbClr val="000000"/>
              </a:solidFill>
              <a:latin typeface="Arial"/>
            </a:rPr>
            <a:t> </a:t>
          </a:r>
          <a:r>
            <a:rPr b="0" lang="it-IT" sz="1000" spc="-1" strike="noStrike">
              <a:solidFill>
                <a:srgbClr val="000000"/>
              </a:solidFill>
              <a:latin typeface="Arial"/>
            </a:rPr>
            <a:t>oneri annui  per voci retributive a carattere "stipendiale" corrisposte al personale  in servizio (*)</a:t>
          </a:r>
          <a:endParaRPr b="0" lang="it-IT" sz="10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9720</xdr:colOff>
      <xdr:row>0</xdr:row>
      <xdr:rowOff>105840</xdr:rowOff>
    </xdr:from>
    <xdr:to>
      <xdr:col>6</xdr:col>
      <xdr:colOff>1206360</xdr:colOff>
      <xdr:row>0</xdr:row>
      <xdr:rowOff>608400</xdr:rowOff>
    </xdr:to>
    <xdr:sp>
      <xdr:nvSpPr>
        <xdr:cNvPr id="8" name="Testo 1"/>
        <xdr:cNvSpPr/>
      </xdr:nvSpPr>
      <xdr:spPr>
        <a:xfrm>
          <a:off x="395280" y="105840"/>
          <a:ext cx="8719920" cy="502560"/>
        </a:xfrm>
        <a:prstGeom prst="roundRect">
          <a:avLst>
            <a:gd name="adj" fmla="val 16667"/>
          </a:avLst>
        </a:prstGeom>
        <a:solidFill>
          <a:srgbClr val="c0c0c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45720" rIns="45720" tIns="36360" bIns="36360" anchor="ctr">
          <a:noAutofit/>
        </a:bodyPr>
        <a:p>
          <a:pPr algn="ctr"/>
          <a:r>
            <a:rPr b="1" lang="it-IT" sz="1800" spc="-1" strike="noStrike">
              <a:solidFill>
                <a:srgbClr val="000000"/>
              </a:solidFill>
              <a:latin typeface="Arial"/>
            </a:rPr>
            <a:t>SCHEDA INFORMATIVA 1 : APPENDICE GESTIONE DATI CO.CO.CO.</a:t>
          </a:r>
          <a:endParaRPr b="0" lang="it-IT" sz="1800" spc="-1" strike="noStrike">
            <a:latin typeface="Times New Roman"/>
          </a:endParaRPr>
        </a:p>
        <a:p>
          <a:pPr algn="ctr"/>
          <a:endParaRPr b="0" lang="it-IT" sz="1800" spc="-1" strike="noStrike">
            <a:latin typeface="Times New Roman"/>
          </a:endParaRPr>
        </a:p>
        <a:p>
          <a:pPr algn="ctr"/>
          <a:endParaRPr b="0" lang="it-IT" sz="1800" spc="-1" strike="noStrike">
            <a:latin typeface="Times New Roman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48240</xdr:rowOff>
    </xdr:from>
    <xdr:to>
      <xdr:col>38</xdr:col>
      <xdr:colOff>452160</xdr:colOff>
      <xdr:row>1</xdr:row>
      <xdr:rowOff>275760</xdr:rowOff>
    </xdr:to>
    <xdr:sp>
      <xdr:nvSpPr>
        <xdr:cNvPr id="27" name="Testo 3"/>
        <xdr:cNvSpPr/>
      </xdr:nvSpPr>
      <xdr:spPr>
        <a:xfrm>
          <a:off x="0" y="505440"/>
          <a:ext cx="6647400" cy="22752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13 </a:t>
          </a:r>
          <a:r>
            <a:rPr b="0" lang="it-IT" sz="1200" spc="-1" strike="noStrike">
              <a:solidFill>
                <a:srgbClr val="000000"/>
              </a:solidFill>
              <a:latin typeface="Arial"/>
            </a:rPr>
            <a:t>- </a:t>
          </a:r>
          <a:r>
            <a:rPr b="0" lang="it-IT" sz="1000" spc="-1" strike="noStrike">
              <a:solidFill>
                <a:srgbClr val="000000"/>
              </a:solidFill>
              <a:latin typeface="Arial"/>
            </a:rPr>
            <a:t>oneri annui per indennità e compensi accessori corrisposti  al personale  in servizio (*)</a:t>
          </a:r>
          <a:endParaRPr b="0" lang="it-IT" sz="1000" spc="-1" strike="noStrike">
            <a:latin typeface="Times New Roman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38520</xdr:rowOff>
    </xdr:from>
    <xdr:to>
      <xdr:col>0</xdr:col>
      <xdr:colOff>4609440</xdr:colOff>
      <xdr:row>1</xdr:row>
      <xdr:rowOff>267840</xdr:rowOff>
    </xdr:to>
    <xdr:sp>
      <xdr:nvSpPr>
        <xdr:cNvPr id="28" name="Testo 4"/>
        <xdr:cNvSpPr/>
      </xdr:nvSpPr>
      <xdr:spPr>
        <a:xfrm>
          <a:off x="0" y="591120"/>
          <a:ext cx="4609440" cy="22932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14</a:t>
          </a:r>
          <a:r>
            <a:rPr b="0" lang="it-IT" sz="800" spc="-1" strike="noStrike">
              <a:solidFill>
                <a:srgbClr val="000000"/>
              </a:solidFill>
              <a:latin typeface="Arial"/>
            </a:rPr>
            <a:t> -  </a:t>
          </a:r>
          <a:r>
            <a:rPr b="0" lang="it-IT" sz="1000" spc="-1" strike="noStrike">
              <a:solidFill>
                <a:srgbClr val="000000"/>
              </a:solidFill>
              <a:latin typeface="Arial"/>
            </a:rPr>
            <a:t>Altri oneri che concorrono a formare il costo del lavoro  (*)</a:t>
          </a:r>
          <a:endParaRPr b="0" lang="it-IT" sz="1000" spc="-1" strike="noStrike"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37440</xdr:colOff>
          <xdr:row>21</xdr:row>
          <xdr:rowOff>66960</xdr:rowOff>
        </xdr:from>
        <xdr:to>
          <xdr:col>5</xdr:col>
          <xdr:colOff>720</xdr:colOff>
          <xdr:row>22</xdr:row>
          <xdr:rowOff>-38160</xdr:rowOff>
        </xdr:to>
        <xdr:sp>
          <xdr:nvSpPr>
            <xdr:cNvPr id="0" name="A tendina 10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29160</xdr:rowOff>
    </xdr:from>
    <xdr:to>
      <xdr:col>2</xdr:col>
      <xdr:colOff>1176840</xdr:colOff>
      <xdr:row>1</xdr:row>
      <xdr:rowOff>410400</xdr:rowOff>
    </xdr:to>
    <xdr:sp>
      <xdr:nvSpPr>
        <xdr:cNvPr id="29" name="Testo 3"/>
        <xdr:cNvSpPr/>
      </xdr:nvSpPr>
      <xdr:spPr>
        <a:xfrm>
          <a:off x="0" y="581760"/>
          <a:ext cx="5640840" cy="3812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15</a:t>
          </a:r>
          <a:r>
            <a:rPr b="1" lang="it-IT" sz="1000" spc="-1" strike="noStrike">
              <a:solidFill>
                <a:srgbClr val="000000"/>
              </a:solidFill>
              <a:latin typeface="Arial"/>
            </a:rPr>
            <a:t> - </a:t>
          </a:r>
          <a:r>
            <a:rPr b="0" lang="it-IT" sz="1000" spc="-1" strike="noStrike">
              <a:solidFill>
                <a:srgbClr val="000000"/>
              </a:solidFill>
              <a:latin typeface="Arial"/>
            </a:rPr>
            <a:t>FONDI PER LA CONTRATTAZIONE INTEGRATIVA</a:t>
          </a:r>
          <a:endParaRPr b="0" lang="it-IT" sz="1000" spc="-1" strike="noStrike">
            <a:latin typeface="Times New Roman"/>
          </a:endParaRPr>
        </a:p>
        <a:p>
          <a:r>
            <a:rPr b="1" lang="it-IT" sz="1000" spc="-1" strike="noStrike">
              <a:solidFill>
                <a:srgbClr val="000000"/>
              </a:solidFill>
              <a:latin typeface="Arial"/>
            </a:rPr>
            <a:t>MACROCATEGORIA:     DIRIGENTI</a:t>
          </a:r>
          <a:endParaRPr b="0" lang="it-IT" sz="1000" spc="-1" strike="noStrike">
            <a:latin typeface="Times New Roman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29160</xdr:rowOff>
    </xdr:from>
    <xdr:to>
      <xdr:col>2</xdr:col>
      <xdr:colOff>1176840</xdr:colOff>
      <xdr:row>1</xdr:row>
      <xdr:rowOff>418680</xdr:rowOff>
    </xdr:to>
    <xdr:sp>
      <xdr:nvSpPr>
        <xdr:cNvPr id="30" name="Testo 3"/>
        <xdr:cNvSpPr/>
      </xdr:nvSpPr>
      <xdr:spPr>
        <a:xfrm>
          <a:off x="0" y="581760"/>
          <a:ext cx="5640840" cy="38952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15</a:t>
          </a:r>
          <a:r>
            <a:rPr b="1" lang="it-IT" sz="1000" spc="-1" strike="noStrike">
              <a:solidFill>
                <a:srgbClr val="000000"/>
              </a:solidFill>
              <a:latin typeface="Arial"/>
            </a:rPr>
            <a:t> - </a:t>
          </a:r>
          <a:r>
            <a:rPr b="0" lang="it-IT" sz="1000" spc="-1" strike="noStrike">
              <a:solidFill>
                <a:srgbClr val="000000"/>
              </a:solidFill>
              <a:latin typeface="Arial"/>
            </a:rPr>
            <a:t>FONDI PER LA CONTRATTAZIONE INTEGRATIVA</a:t>
          </a:r>
          <a:endParaRPr b="0" lang="it-IT" sz="1000" spc="-1" strike="noStrike">
            <a:latin typeface="Times New Roman"/>
          </a:endParaRPr>
        </a:p>
        <a:p>
          <a:r>
            <a:rPr b="1" lang="it-IT" sz="1000" spc="-1" strike="noStrike">
              <a:solidFill>
                <a:srgbClr val="000000"/>
              </a:solidFill>
              <a:latin typeface="Arial"/>
            </a:rPr>
            <a:t>MACROCATEGORIA: PERSONALE NON DIRIGENTE     </a:t>
          </a:r>
          <a:endParaRPr b="0" lang="it-IT" sz="1000" spc="-1" strike="noStrike">
            <a:latin typeface="Times New Roman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38520</xdr:rowOff>
    </xdr:from>
    <xdr:to>
      <xdr:col>0</xdr:col>
      <xdr:colOff>4609440</xdr:colOff>
      <xdr:row>1</xdr:row>
      <xdr:rowOff>267840</xdr:rowOff>
    </xdr:to>
    <xdr:sp>
      <xdr:nvSpPr>
        <xdr:cNvPr id="31" name="Testo 4"/>
        <xdr:cNvSpPr/>
      </xdr:nvSpPr>
      <xdr:spPr>
        <a:xfrm>
          <a:off x="0" y="591120"/>
          <a:ext cx="4609440" cy="22932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RICONCILIAZIONE</a:t>
          </a:r>
          <a:endParaRPr b="0" lang="it-IT" sz="1200" spc="-1" strike="noStrike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105120</xdr:rowOff>
    </xdr:from>
    <xdr:to>
      <xdr:col>6</xdr:col>
      <xdr:colOff>1008360</xdr:colOff>
      <xdr:row>0</xdr:row>
      <xdr:rowOff>648360</xdr:rowOff>
    </xdr:to>
    <xdr:sp>
      <xdr:nvSpPr>
        <xdr:cNvPr id="9" name="Testo 1"/>
        <xdr:cNvSpPr/>
      </xdr:nvSpPr>
      <xdr:spPr>
        <a:xfrm>
          <a:off x="385560" y="105120"/>
          <a:ext cx="8531640" cy="543240"/>
        </a:xfrm>
        <a:prstGeom prst="roundRect">
          <a:avLst>
            <a:gd name="adj" fmla="val 16667"/>
          </a:avLst>
        </a:prstGeom>
        <a:solidFill>
          <a:srgbClr val="c0c0c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45720" rIns="45720" tIns="36360" bIns="36360" anchor="ctr">
          <a:noAutofit/>
        </a:bodyPr>
        <a:p>
          <a:pPr algn="ctr"/>
          <a:r>
            <a:rPr b="1" lang="it-IT" sz="1800" spc="-1" strike="noStrike">
              <a:solidFill>
                <a:srgbClr val="000000"/>
              </a:solidFill>
              <a:latin typeface="Arial"/>
            </a:rPr>
            <a:t>SCHEDA INFORMATIVA 1A</a:t>
          </a:r>
          <a:endParaRPr b="0" lang="it-IT" sz="1800" spc="-1" strike="noStrike"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17</xdr:row>
          <xdr:rowOff>190080</xdr:rowOff>
        </xdr:from>
        <xdr:to>
          <xdr:col>6</xdr:col>
          <xdr:colOff>-449640</xdr:colOff>
          <xdr:row>18</xdr:row>
          <xdr:rowOff>-142560</xdr:rowOff>
        </xdr:to>
        <xdr:sp>
          <xdr:nvSpPr>
            <xdr:cNvPr id="0" name="Pulsante di scelta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528120</xdr:colOff>
          <xdr:row>17</xdr:row>
          <xdr:rowOff>162000</xdr:rowOff>
        </xdr:from>
        <xdr:to>
          <xdr:col>7</xdr:col>
          <xdr:colOff>-384480</xdr:colOff>
          <xdr:row>18</xdr:row>
          <xdr:rowOff>-133920</xdr:rowOff>
        </xdr:to>
        <xdr:sp>
          <xdr:nvSpPr>
            <xdr:cNvPr id="0" name="Pulsante di scelta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19</xdr:row>
          <xdr:rowOff>123120</xdr:rowOff>
        </xdr:from>
        <xdr:to>
          <xdr:col>6</xdr:col>
          <xdr:colOff>-449640</xdr:colOff>
          <xdr:row>20</xdr:row>
          <xdr:rowOff>-209520</xdr:rowOff>
        </xdr:to>
        <xdr:sp>
          <xdr:nvSpPr>
            <xdr:cNvPr id="0" name="Pulsante di scelta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518400</xdr:colOff>
          <xdr:row>19</xdr:row>
          <xdr:rowOff>105840</xdr:rowOff>
        </xdr:from>
        <xdr:to>
          <xdr:col>7</xdr:col>
          <xdr:colOff>-393840</xdr:colOff>
          <xdr:row>20</xdr:row>
          <xdr:rowOff>-226800</xdr:rowOff>
        </xdr:to>
        <xdr:sp>
          <xdr:nvSpPr>
            <xdr:cNvPr id="0" name="Pulsante di scelta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21</xdr:row>
          <xdr:rowOff>86040</xdr:rowOff>
        </xdr:from>
        <xdr:to>
          <xdr:col>6</xdr:col>
          <xdr:colOff>-449640</xdr:colOff>
          <xdr:row>22</xdr:row>
          <xdr:rowOff>-95400</xdr:rowOff>
        </xdr:to>
        <xdr:sp>
          <xdr:nvSpPr>
            <xdr:cNvPr id="0" name="Pulsante di scelta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518400</xdr:colOff>
          <xdr:row>21</xdr:row>
          <xdr:rowOff>76320</xdr:rowOff>
        </xdr:from>
        <xdr:to>
          <xdr:col>7</xdr:col>
          <xdr:colOff>-393840</xdr:colOff>
          <xdr:row>22</xdr:row>
          <xdr:rowOff>-104760</xdr:rowOff>
        </xdr:to>
        <xdr:sp>
          <xdr:nvSpPr>
            <xdr:cNvPr id="0" name="Pulsante di scelta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24</xdr:row>
          <xdr:rowOff>9720</xdr:rowOff>
        </xdr:from>
        <xdr:to>
          <xdr:col>6</xdr:col>
          <xdr:colOff>-441000</xdr:colOff>
          <xdr:row>25</xdr:row>
          <xdr:rowOff>-128520</xdr:rowOff>
        </xdr:to>
        <xdr:sp>
          <xdr:nvSpPr>
            <xdr:cNvPr id="0" name="Pulsante di scelta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528120</xdr:colOff>
          <xdr:row>24</xdr:row>
          <xdr:rowOff>9720</xdr:rowOff>
        </xdr:from>
        <xdr:to>
          <xdr:col>7</xdr:col>
          <xdr:colOff>-384480</xdr:colOff>
          <xdr:row>25</xdr:row>
          <xdr:rowOff>-128520</xdr:rowOff>
        </xdr:to>
        <xdr:sp>
          <xdr:nvSpPr>
            <xdr:cNvPr id="0" name="Pulsante di scelta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31</xdr:row>
          <xdr:rowOff>9720</xdr:rowOff>
        </xdr:from>
        <xdr:to>
          <xdr:col>6</xdr:col>
          <xdr:colOff>-441000</xdr:colOff>
          <xdr:row>32</xdr:row>
          <xdr:rowOff>0</xdr:rowOff>
        </xdr:to>
        <xdr:sp>
          <xdr:nvSpPr>
            <xdr:cNvPr id="0" name="Pulsante di scelta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528120</xdr:colOff>
          <xdr:row>31</xdr:row>
          <xdr:rowOff>9720</xdr:rowOff>
        </xdr:from>
        <xdr:to>
          <xdr:col>7</xdr:col>
          <xdr:colOff>-384480</xdr:colOff>
          <xdr:row>32</xdr:row>
          <xdr:rowOff>0</xdr:rowOff>
        </xdr:to>
        <xdr:sp>
          <xdr:nvSpPr>
            <xdr:cNvPr id="0" name="Pulsante di scelta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33</xdr:row>
          <xdr:rowOff>9000</xdr:rowOff>
        </xdr:from>
        <xdr:to>
          <xdr:col>6</xdr:col>
          <xdr:colOff>-441000</xdr:colOff>
          <xdr:row>34</xdr:row>
          <xdr:rowOff>0</xdr:rowOff>
        </xdr:to>
        <xdr:sp>
          <xdr:nvSpPr>
            <xdr:cNvPr id="0" name="Pulsante di scelta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528120</xdr:colOff>
          <xdr:row>33</xdr:row>
          <xdr:rowOff>9000</xdr:rowOff>
        </xdr:from>
        <xdr:to>
          <xdr:col>7</xdr:col>
          <xdr:colOff>-384480</xdr:colOff>
          <xdr:row>34</xdr:row>
          <xdr:rowOff>0</xdr:rowOff>
        </xdr:to>
        <xdr:sp>
          <xdr:nvSpPr>
            <xdr:cNvPr id="0" name="Pulsante di scelta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13</xdr:row>
          <xdr:rowOff>76320</xdr:rowOff>
        </xdr:from>
        <xdr:to>
          <xdr:col>6</xdr:col>
          <xdr:colOff>-449640</xdr:colOff>
          <xdr:row>14</xdr:row>
          <xdr:rowOff>-76320</xdr:rowOff>
        </xdr:to>
        <xdr:sp>
          <xdr:nvSpPr>
            <xdr:cNvPr id="0" name="Pulsante di scelta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13</xdr:row>
          <xdr:rowOff>105480</xdr:rowOff>
        </xdr:from>
        <xdr:to>
          <xdr:col>7</xdr:col>
          <xdr:colOff>-432000</xdr:colOff>
          <xdr:row>14</xdr:row>
          <xdr:rowOff>-65520</xdr:rowOff>
        </xdr:to>
        <xdr:sp>
          <xdr:nvSpPr>
            <xdr:cNvPr id="0" name="Pulsante di scelta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115</xdr:row>
          <xdr:rowOff>170280</xdr:rowOff>
        </xdr:from>
        <xdr:to>
          <xdr:col>6</xdr:col>
          <xdr:colOff>-497160</xdr:colOff>
          <xdr:row>116</xdr:row>
          <xdr:rowOff>-161640</xdr:rowOff>
        </xdr:to>
        <xdr:sp>
          <xdr:nvSpPr>
            <xdr:cNvPr id="0" name="Pulsante di scelta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545760</xdr:colOff>
          <xdr:row>115</xdr:row>
          <xdr:rowOff>142200</xdr:rowOff>
        </xdr:from>
        <xdr:to>
          <xdr:col>7</xdr:col>
          <xdr:colOff>-347760</xdr:colOff>
          <xdr:row>116</xdr:row>
          <xdr:rowOff>-124920</xdr:rowOff>
        </xdr:to>
        <xdr:sp>
          <xdr:nvSpPr>
            <xdr:cNvPr id="0" name="Pulsante di scelta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545760</xdr:colOff>
          <xdr:row>118</xdr:row>
          <xdr:rowOff>94320</xdr:rowOff>
        </xdr:from>
        <xdr:to>
          <xdr:col>6</xdr:col>
          <xdr:colOff>-460080</xdr:colOff>
          <xdr:row>119</xdr:row>
          <xdr:rowOff>-96840</xdr:rowOff>
        </xdr:to>
        <xdr:sp>
          <xdr:nvSpPr>
            <xdr:cNvPr id="0" name="Pulsante di scelta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536400</xdr:colOff>
          <xdr:row>118</xdr:row>
          <xdr:rowOff>94320</xdr:rowOff>
        </xdr:from>
        <xdr:to>
          <xdr:col>7</xdr:col>
          <xdr:colOff>-376200</xdr:colOff>
          <xdr:row>119</xdr:row>
          <xdr:rowOff>-96840</xdr:rowOff>
        </xdr:to>
        <xdr:sp>
          <xdr:nvSpPr>
            <xdr:cNvPr id="0" name="Pulsante di scelta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63</xdr:row>
          <xdr:rowOff>28440</xdr:rowOff>
        </xdr:from>
        <xdr:to>
          <xdr:col>6</xdr:col>
          <xdr:colOff>-441000</xdr:colOff>
          <xdr:row>64</xdr:row>
          <xdr:rowOff>-133920</xdr:rowOff>
        </xdr:to>
        <xdr:sp>
          <xdr:nvSpPr>
            <xdr:cNvPr id="0" name="Pulsante di scelta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63</xdr:row>
          <xdr:rowOff>28440</xdr:rowOff>
        </xdr:from>
        <xdr:to>
          <xdr:col>7</xdr:col>
          <xdr:colOff>-422640</xdr:colOff>
          <xdr:row>64</xdr:row>
          <xdr:rowOff>-114480</xdr:rowOff>
        </xdr:to>
        <xdr:sp>
          <xdr:nvSpPr>
            <xdr:cNvPr id="0" name="Pulsante di scelta 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6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25</xdr:row>
          <xdr:rowOff>9720</xdr:rowOff>
        </xdr:from>
        <xdr:to>
          <xdr:col>6</xdr:col>
          <xdr:colOff>-441000</xdr:colOff>
          <xdr:row>26</xdr:row>
          <xdr:rowOff>-128520</xdr:rowOff>
        </xdr:to>
        <xdr:sp>
          <xdr:nvSpPr>
            <xdr:cNvPr id="0" name="Pulsante di scelta 46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528120</xdr:colOff>
          <xdr:row>25</xdr:row>
          <xdr:rowOff>9720</xdr:rowOff>
        </xdr:from>
        <xdr:to>
          <xdr:col>7</xdr:col>
          <xdr:colOff>-384480</xdr:colOff>
          <xdr:row>26</xdr:row>
          <xdr:rowOff>-128520</xdr:rowOff>
        </xdr:to>
        <xdr:sp>
          <xdr:nvSpPr>
            <xdr:cNvPr id="0" name="Pulsante di scelta 46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97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124</xdr:row>
          <xdr:rowOff>170280</xdr:rowOff>
        </xdr:from>
        <xdr:to>
          <xdr:col>6</xdr:col>
          <xdr:colOff>-497160</xdr:colOff>
          <xdr:row>125</xdr:row>
          <xdr:rowOff>-161640</xdr:rowOff>
        </xdr:to>
        <xdr:sp>
          <xdr:nvSpPr>
            <xdr:cNvPr id="0" name="Pulsante di scelta 97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545760</xdr:colOff>
          <xdr:row>124</xdr:row>
          <xdr:rowOff>142200</xdr:rowOff>
        </xdr:from>
        <xdr:to>
          <xdr:col>7</xdr:col>
          <xdr:colOff>-347760</xdr:colOff>
          <xdr:row>125</xdr:row>
          <xdr:rowOff>-124920</xdr:rowOff>
        </xdr:to>
        <xdr:sp>
          <xdr:nvSpPr>
            <xdr:cNvPr id="0" name="Pulsante di scelta 97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20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46</xdr:row>
          <xdr:rowOff>29520</xdr:rowOff>
        </xdr:from>
        <xdr:to>
          <xdr:col>6</xdr:col>
          <xdr:colOff>-441000</xdr:colOff>
          <xdr:row>47</xdr:row>
          <xdr:rowOff>-146880</xdr:rowOff>
        </xdr:to>
        <xdr:sp>
          <xdr:nvSpPr>
            <xdr:cNvPr id="0" name="Pulsante di scelta 120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46</xdr:row>
          <xdr:rowOff>29520</xdr:rowOff>
        </xdr:from>
        <xdr:to>
          <xdr:col>7</xdr:col>
          <xdr:colOff>-422640</xdr:colOff>
          <xdr:row>47</xdr:row>
          <xdr:rowOff>-128160</xdr:rowOff>
        </xdr:to>
        <xdr:sp>
          <xdr:nvSpPr>
            <xdr:cNvPr id="0" name="Pulsante di scelta 120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20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48</xdr:row>
          <xdr:rowOff>133560</xdr:rowOff>
        </xdr:from>
        <xdr:to>
          <xdr:col>6</xdr:col>
          <xdr:colOff>-432000</xdr:colOff>
          <xdr:row>49</xdr:row>
          <xdr:rowOff>-157680</xdr:rowOff>
        </xdr:to>
        <xdr:sp>
          <xdr:nvSpPr>
            <xdr:cNvPr id="0" name="Pulsante di scelta 120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48</xdr:row>
          <xdr:rowOff>123480</xdr:rowOff>
        </xdr:from>
        <xdr:to>
          <xdr:col>7</xdr:col>
          <xdr:colOff>-422640</xdr:colOff>
          <xdr:row>49</xdr:row>
          <xdr:rowOff>-147600</xdr:rowOff>
        </xdr:to>
        <xdr:sp>
          <xdr:nvSpPr>
            <xdr:cNvPr id="0" name="Pulsante di scelta 120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2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51</xdr:row>
          <xdr:rowOff>29160</xdr:rowOff>
        </xdr:from>
        <xdr:to>
          <xdr:col>6</xdr:col>
          <xdr:colOff>-441000</xdr:colOff>
          <xdr:row>52</xdr:row>
          <xdr:rowOff>-125640</xdr:rowOff>
        </xdr:to>
        <xdr:sp>
          <xdr:nvSpPr>
            <xdr:cNvPr id="0" name="Pulsante di scelta 12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51</xdr:row>
          <xdr:rowOff>29160</xdr:rowOff>
        </xdr:from>
        <xdr:to>
          <xdr:col>7</xdr:col>
          <xdr:colOff>-422640</xdr:colOff>
          <xdr:row>52</xdr:row>
          <xdr:rowOff>-106920</xdr:rowOff>
        </xdr:to>
        <xdr:sp>
          <xdr:nvSpPr>
            <xdr:cNvPr id="0" name="Pulsante di scelta 12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2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39</xdr:row>
          <xdr:rowOff>162720</xdr:rowOff>
        </xdr:from>
        <xdr:to>
          <xdr:col>6</xdr:col>
          <xdr:colOff>-449640</xdr:colOff>
          <xdr:row>40</xdr:row>
          <xdr:rowOff>-158400</xdr:rowOff>
        </xdr:to>
        <xdr:sp>
          <xdr:nvSpPr>
            <xdr:cNvPr id="0" name="Pulsante di scelta 12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39</xdr:row>
          <xdr:rowOff>143640</xdr:rowOff>
        </xdr:from>
        <xdr:to>
          <xdr:col>7</xdr:col>
          <xdr:colOff>-422640</xdr:colOff>
          <xdr:row>40</xdr:row>
          <xdr:rowOff>-158400</xdr:rowOff>
        </xdr:to>
        <xdr:sp>
          <xdr:nvSpPr>
            <xdr:cNvPr id="0" name="Pulsante di scelta 12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9720</xdr:colOff>
      <xdr:row>0</xdr:row>
      <xdr:rowOff>105120</xdr:rowOff>
    </xdr:from>
    <xdr:to>
      <xdr:col>6</xdr:col>
      <xdr:colOff>971640</xdr:colOff>
      <xdr:row>0</xdr:row>
      <xdr:rowOff>648360</xdr:rowOff>
    </xdr:to>
    <xdr:sp>
      <xdr:nvSpPr>
        <xdr:cNvPr id="10" name="Testo 1"/>
        <xdr:cNvSpPr/>
      </xdr:nvSpPr>
      <xdr:spPr>
        <a:xfrm>
          <a:off x="395280" y="105120"/>
          <a:ext cx="8485200" cy="543240"/>
        </a:xfrm>
        <a:prstGeom prst="roundRect">
          <a:avLst>
            <a:gd name="adj" fmla="val 16667"/>
          </a:avLst>
        </a:prstGeom>
        <a:solidFill>
          <a:srgbClr val="c0c0c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45720" rIns="45720" tIns="36360" bIns="36360" anchor="ctr">
          <a:noAutofit/>
        </a:bodyPr>
        <a:p>
          <a:pPr algn="ctr"/>
          <a:r>
            <a:rPr b="1" lang="it-IT" sz="1800" spc="-1" strike="noStrike">
              <a:solidFill>
                <a:srgbClr val="000000"/>
              </a:solidFill>
              <a:latin typeface="Arial"/>
            </a:rPr>
            <a:t>SCHEDA INFORMATIVA 1A</a:t>
          </a:r>
          <a:endParaRPr b="0" lang="it-IT" sz="1800" spc="-1" strike="noStrike"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536760</xdr:colOff>
          <xdr:row>10</xdr:row>
          <xdr:rowOff>9000</xdr:rowOff>
        </xdr:from>
        <xdr:to>
          <xdr:col>6</xdr:col>
          <xdr:colOff>-469080</xdr:colOff>
          <xdr:row>11</xdr:row>
          <xdr:rowOff>-29160</xdr:rowOff>
        </xdr:to>
        <xdr:sp>
          <xdr:nvSpPr>
            <xdr:cNvPr id="0" name="Pulsante di scelta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499680</xdr:colOff>
          <xdr:row>10</xdr:row>
          <xdr:rowOff>0</xdr:rowOff>
        </xdr:from>
        <xdr:to>
          <xdr:col>7</xdr:col>
          <xdr:colOff>-412920</xdr:colOff>
          <xdr:row>11</xdr:row>
          <xdr:rowOff>-38160</xdr:rowOff>
        </xdr:to>
        <xdr:sp>
          <xdr:nvSpPr>
            <xdr:cNvPr id="0" name="Pulsante di scelta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17</xdr:row>
          <xdr:rowOff>190080</xdr:rowOff>
        </xdr:from>
        <xdr:to>
          <xdr:col>6</xdr:col>
          <xdr:colOff>-449640</xdr:colOff>
          <xdr:row>18</xdr:row>
          <xdr:rowOff>-142560</xdr:rowOff>
        </xdr:to>
        <xdr:sp>
          <xdr:nvSpPr>
            <xdr:cNvPr id="0" name="Pulsante di scelta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528120</xdr:colOff>
          <xdr:row>17</xdr:row>
          <xdr:rowOff>162000</xdr:rowOff>
        </xdr:from>
        <xdr:to>
          <xdr:col>7</xdr:col>
          <xdr:colOff>-384480</xdr:colOff>
          <xdr:row>18</xdr:row>
          <xdr:rowOff>-133920</xdr:rowOff>
        </xdr:to>
        <xdr:sp>
          <xdr:nvSpPr>
            <xdr:cNvPr id="0" name="Pulsante di scelta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19</xdr:row>
          <xdr:rowOff>181440</xdr:rowOff>
        </xdr:from>
        <xdr:to>
          <xdr:col>6</xdr:col>
          <xdr:colOff>-449640</xdr:colOff>
          <xdr:row>20</xdr:row>
          <xdr:rowOff>-151200</xdr:rowOff>
        </xdr:to>
        <xdr:sp>
          <xdr:nvSpPr>
            <xdr:cNvPr id="0" name="Pulsante di scelta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528120</xdr:colOff>
          <xdr:row>19</xdr:row>
          <xdr:rowOff>181440</xdr:rowOff>
        </xdr:from>
        <xdr:to>
          <xdr:col>7</xdr:col>
          <xdr:colOff>-384480</xdr:colOff>
          <xdr:row>20</xdr:row>
          <xdr:rowOff>-151200</xdr:rowOff>
        </xdr:to>
        <xdr:sp>
          <xdr:nvSpPr>
            <xdr:cNvPr id="0" name="Pulsante di scelta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21</xdr:row>
          <xdr:rowOff>86040</xdr:rowOff>
        </xdr:from>
        <xdr:to>
          <xdr:col>6</xdr:col>
          <xdr:colOff>-449640</xdr:colOff>
          <xdr:row>22</xdr:row>
          <xdr:rowOff>-95400</xdr:rowOff>
        </xdr:to>
        <xdr:sp>
          <xdr:nvSpPr>
            <xdr:cNvPr id="0" name="Pulsante di scelta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518400</xdr:colOff>
          <xdr:row>21</xdr:row>
          <xdr:rowOff>76680</xdr:rowOff>
        </xdr:from>
        <xdr:to>
          <xdr:col>7</xdr:col>
          <xdr:colOff>-393840</xdr:colOff>
          <xdr:row>22</xdr:row>
          <xdr:rowOff>-104760</xdr:rowOff>
        </xdr:to>
        <xdr:sp>
          <xdr:nvSpPr>
            <xdr:cNvPr id="0" name="Pulsante di scelta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31</xdr:row>
          <xdr:rowOff>86040</xdr:rowOff>
        </xdr:from>
        <xdr:to>
          <xdr:col>6</xdr:col>
          <xdr:colOff>-441000</xdr:colOff>
          <xdr:row>32</xdr:row>
          <xdr:rowOff>-95400</xdr:rowOff>
        </xdr:to>
        <xdr:sp>
          <xdr:nvSpPr>
            <xdr:cNvPr id="0" name="Pulsante di scelta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528120</xdr:colOff>
          <xdr:row>31</xdr:row>
          <xdr:rowOff>104760</xdr:rowOff>
        </xdr:from>
        <xdr:to>
          <xdr:col>7</xdr:col>
          <xdr:colOff>-384480</xdr:colOff>
          <xdr:row>32</xdr:row>
          <xdr:rowOff>-76680</xdr:rowOff>
        </xdr:to>
        <xdr:sp>
          <xdr:nvSpPr>
            <xdr:cNvPr id="0" name="Pulsante di scelta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33</xdr:row>
          <xdr:rowOff>9000</xdr:rowOff>
        </xdr:from>
        <xdr:to>
          <xdr:col>6</xdr:col>
          <xdr:colOff>-441000</xdr:colOff>
          <xdr:row>34</xdr:row>
          <xdr:rowOff>-29160</xdr:rowOff>
        </xdr:to>
        <xdr:sp>
          <xdr:nvSpPr>
            <xdr:cNvPr id="0" name="Pulsante di scelta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528120</xdr:colOff>
          <xdr:row>33</xdr:row>
          <xdr:rowOff>9000</xdr:rowOff>
        </xdr:from>
        <xdr:to>
          <xdr:col>7</xdr:col>
          <xdr:colOff>-384480</xdr:colOff>
          <xdr:row>34</xdr:row>
          <xdr:rowOff>-29160</xdr:rowOff>
        </xdr:to>
        <xdr:sp>
          <xdr:nvSpPr>
            <xdr:cNvPr id="0" name="Pulsante di scelta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83</xdr:row>
          <xdr:rowOff>132480</xdr:rowOff>
        </xdr:from>
        <xdr:to>
          <xdr:col>6</xdr:col>
          <xdr:colOff>-469080</xdr:colOff>
          <xdr:row>84</xdr:row>
          <xdr:rowOff>0</xdr:rowOff>
        </xdr:to>
        <xdr:sp>
          <xdr:nvSpPr>
            <xdr:cNvPr id="0" name="Pulsante di scelta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499680</xdr:colOff>
          <xdr:row>83</xdr:row>
          <xdr:rowOff>94680</xdr:rowOff>
        </xdr:from>
        <xdr:to>
          <xdr:col>7</xdr:col>
          <xdr:colOff>-460440</xdr:colOff>
          <xdr:row>84</xdr:row>
          <xdr:rowOff>0</xdr:rowOff>
        </xdr:to>
        <xdr:sp>
          <xdr:nvSpPr>
            <xdr:cNvPr id="0" name="Pulsante di scelta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85</xdr:row>
          <xdr:rowOff>132840</xdr:rowOff>
        </xdr:from>
        <xdr:to>
          <xdr:col>6</xdr:col>
          <xdr:colOff>-469080</xdr:colOff>
          <xdr:row>86</xdr:row>
          <xdr:rowOff>0</xdr:rowOff>
        </xdr:to>
        <xdr:sp>
          <xdr:nvSpPr>
            <xdr:cNvPr id="0" name="Pulsante di scelta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499680</xdr:colOff>
          <xdr:row>85</xdr:row>
          <xdr:rowOff>95040</xdr:rowOff>
        </xdr:from>
        <xdr:to>
          <xdr:col>7</xdr:col>
          <xdr:colOff>-451080</xdr:colOff>
          <xdr:row>86</xdr:row>
          <xdr:rowOff>0</xdr:rowOff>
        </xdr:to>
        <xdr:sp>
          <xdr:nvSpPr>
            <xdr:cNvPr id="0" name="Pulsante di scelta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87</xdr:row>
          <xdr:rowOff>95040</xdr:rowOff>
        </xdr:from>
        <xdr:to>
          <xdr:col>6</xdr:col>
          <xdr:colOff>-441000</xdr:colOff>
          <xdr:row>88</xdr:row>
          <xdr:rowOff>0</xdr:rowOff>
        </xdr:to>
        <xdr:sp>
          <xdr:nvSpPr>
            <xdr:cNvPr id="0" name="Pulsante di scelta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87</xdr:row>
          <xdr:rowOff>95040</xdr:rowOff>
        </xdr:from>
        <xdr:to>
          <xdr:col>7</xdr:col>
          <xdr:colOff>-422640</xdr:colOff>
          <xdr:row>88</xdr:row>
          <xdr:rowOff>0</xdr:rowOff>
        </xdr:to>
        <xdr:sp>
          <xdr:nvSpPr>
            <xdr:cNvPr id="0" name="Pulsante di scelta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95</xdr:row>
          <xdr:rowOff>133200</xdr:rowOff>
        </xdr:from>
        <xdr:to>
          <xdr:col>6</xdr:col>
          <xdr:colOff>-441000</xdr:colOff>
          <xdr:row>96</xdr:row>
          <xdr:rowOff>0</xdr:rowOff>
        </xdr:to>
        <xdr:sp>
          <xdr:nvSpPr>
            <xdr:cNvPr id="0" name="Pulsante di scelta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95</xdr:row>
          <xdr:rowOff>151920</xdr:rowOff>
        </xdr:from>
        <xdr:to>
          <xdr:col>7</xdr:col>
          <xdr:colOff>-422640</xdr:colOff>
          <xdr:row>96</xdr:row>
          <xdr:rowOff>0</xdr:rowOff>
        </xdr:to>
        <xdr:sp>
          <xdr:nvSpPr>
            <xdr:cNvPr id="0" name="Pulsante di scelta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101</xdr:row>
          <xdr:rowOff>143640</xdr:rowOff>
        </xdr:from>
        <xdr:to>
          <xdr:col>6</xdr:col>
          <xdr:colOff>-469080</xdr:colOff>
          <xdr:row>102</xdr:row>
          <xdr:rowOff>0</xdr:rowOff>
        </xdr:to>
        <xdr:sp>
          <xdr:nvSpPr>
            <xdr:cNvPr id="0" name="Pulsante di scelta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461520</xdr:colOff>
          <xdr:row>101</xdr:row>
          <xdr:rowOff>171000</xdr:rowOff>
        </xdr:from>
        <xdr:to>
          <xdr:col>7</xdr:col>
          <xdr:colOff>-460440</xdr:colOff>
          <xdr:row>102</xdr:row>
          <xdr:rowOff>0</xdr:rowOff>
        </xdr:to>
        <xdr:sp>
          <xdr:nvSpPr>
            <xdr:cNvPr id="0" name="Pulsante di scelta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103</xdr:row>
          <xdr:rowOff>95040</xdr:rowOff>
        </xdr:from>
        <xdr:to>
          <xdr:col>6</xdr:col>
          <xdr:colOff>-441000</xdr:colOff>
          <xdr:row>104</xdr:row>
          <xdr:rowOff>0</xdr:rowOff>
        </xdr:to>
        <xdr:sp>
          <xdr:nvSpPr>
            <xdr:cNvPr id="0" name="Pulsante di scelta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103</xdr:row>
          <xdr:rowOff>95040</xdr:rowOff>
        </xdr:from>
        <xdr:to>
          <xdr:col>7</xdr:col>
          <xdr:colOff>-422640</xdr:colOff>
          <xdr:row>104</xdr:row>
          <xdr:rowOff>0</xdr:rowOff>
        </xdr:to>
        <xdr:sp>
          <xdr:nvSpPr>
            <xdr:cNvPr id="0" name="Pulsante di scelta 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89</xdr:row>
          <xdr:rowOff>104760</xdr:rowOff>
        </xdr:from>
        <xdr:to>
          <xdr:col>6</xdr:col>
          <xdr:colOff>-432000</xdr:colOff>
          <xdr:row>90</xdr:row>
          <xdr:rowOff>-95040</xdr:rowOff>
        </xdr:to>
        <xdr:sp>
          <xdr:nvSpPr>
            <xdr:cNvPr id="0" name="Pulsante di scelta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89</xdr:row>
          <xdr:rowOff>114480</xdr:rowOff>
        </xdr:from>
        <xdr:to>
          <xdr:col>7</xdr:col>
          <xdr:colOff>-432000</xdr:colOff>
          <xdr:row>90</xdr:row>
          <xdr:rowOff>-85320</xdr:rowOff>
        </xdr:to>
        <xdr:sp>
          <xdr:nvSpPr>
            <xdr:cNvPr id="0" name="Pulsante di scelta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517680</xdr:colOff>
          <xdr:row>91</xdr:row>
          <xdr:rowOff>114840</xdr:rowOff>
        </xdr:from>
        <xdr:to>
          <xdr:col>6</xdr:col>
          <xdr:colOff>-488160</xdr:colOff>
          <xdr:row>92</xdr:row>
          <xdr:rowOff>-84960</xdr:rowOff>
        </xdr:to>
        <xdr:sp>
          <xdr:nvSpPr>
            <xdr:cNvPr id="0" name="Pulsante di scelta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423720</xdr:colOff>
          <xdr:row>91</xdr:row>
          <xdr:rowOff>67320</xdr:rowOff>
        </xdr:from>
        <xdr:to>
          <xdr:col>7</xdr:col>
          <xdr:colOff>-488880</xdr:colOff>
          <xdr:row>92</xdr:row>
          <xdr:rowOff>-132480</xdr:rowOff>
        </xdr:to>
        <xdr:sp>
          <xdr:nvSpPr>
            <xdr:cNvPr id="0" name="Pulsante di scelta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536760</xdr:colOff>
          <xdr:row>93</xdr:row>
          <xdr:rowOff>104760</xdr:rowOff>
        </xdr:from>
        <xdr:to>
          <xdr:col>6</xdr:col>
          <xdr:colOff>-469080</xdr:colOff>
          <xdr:row>94</xdr:row>
          <xdr:rowOff>-95040</xdr:rowOff>
        </xdr:to>
        <xdr:sp>
          <xdr:nvSpPr>
            <xdr:cNvPr id="0" name="Pulsante di scelta 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414000</xdr:colOff>
          <xdr:row>93</xdr:row>
          <xdr:rowOff>104760</xdr:rowOff>
        </xdr:from>
        <xdr:to>
          <xdr:col>7</xdr:col>
          <xdr:colOff>-498240</xdr:colOff>
          <xdr:row>94</xdr:row>
          <xdr:rowOff>-95040</xdr:rowOff>
        </xdr:to>
        <xdr:sp>
          <xdr:nvSpPr>
            <xdr:cNvPr id="0" name="Pulsante di scelta 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97</xdr:row>
          <xdr:rowOff>84960</xdr:rowOff>
        </xdr:from>
        <xdr:to>
          <xdr:col>6</xdr:col>
          <xdr:colOff>-449640</xdr:colOff>
          <xdr:row>98</xdr:row>
          <xdr:rowOff>-114480</xdr:rowOff>
        </xdr:to>
        <xdr:sp>
          <xdr:nvSpPr>
            <xdr:cNvPr id="0" name="Pulsante di scelta 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518400</xdr:colOff>
          <xdr:row>97</xdr:row>
          <xdr:rowOff>104760</xdr:rowOff>
        </xdr:from>
        <xdr:to>
          <xdr:col>7</xdr:col>
          <xdr:colOff>-393840</xdr:colOff>
          <xdr:row>98</xdr:row>
          <xdr:rowOff>-95040</xdr:rowOff>
        </xdr:to>
        <xdr:sp>
          <xdr:nvSpPr>
            <xdr:cNvPr id="0" name="Pulsante di scelta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99</xdr:row>
          <xdr:rowOff>114840</xdr:rowOff>
        </xdr:from>
        <xdr:to>
          <xdr:col>6</xdr:col>
          <xdr:colOff>-441000</xdr:colOff>
          <xdr:row>100</xdr:row>
          <xdr:rowOff>-85320</xdr:rowOff>
        </xdr:to>
        <xdr:sp>
          <xdr:nvSpPr>
            <xdr:cNvPr id="0" name="Pulsante di scelta 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518400</xdr:colOff>
          <xdr:row>99</xdr:row>
          <xdr:rowOff>104760</xdr:rowOff>
        </xdr:from>
        <xdr:to>
          <xdr:col>7</xdr:col>
          <xdr:colOff>-393840</xdr:colOff>
          <xdr:row>100</xdr:row>
          <xdr:rowOff>-95040</xdr:rowOff>
        </xdr:to>
        <xdr:sp>
          <xdr:nvSpPr>
            <xdr:cNvPr id="0" name="Pulsante di scelta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2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46</xdr:row>
          <xdr:rowOff>29160</xdr:rowOff>
        </xdr:from>
        <xdr:to>
          <xdr:col>6</xdr:col>
          <xdr:colOff>-441000</xdr:colOff>
          <xdr:row>47</xdr:row>
          <xdr:rowOff>-146880</xdr:rowOff>
        </xdr:to>
        <xdr:sp>
          <xdr:nvSpPr>
            <xdr:cNvPr id="0" name="Pulsante di scelta 12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46</xdr:row>
          <xdr:rowOff>29160</xdr:rowOff>
        </xdr:from>
        <xdr:to>
          <xdr:col>7</xdr:col>
          <xdr:colOff>-422640</xdr:colOff>
          <xdr:row>47</xdr:row>
          <xdr:rowOff>-128520</xdr:rowOff>
        </xdr:to>
        <xdr:sp>
          <xdr:nvSpPr>
            <xdr:cNvPr id="0" name="Pulsante di scelta 12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26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48</xdr:row>
          <xdr:rowOff>133560</xdr:rowOff>
        </xdr:from>
        <xdr:to>
          <xdr:col>6</xdr:col>
          <xdr:colOff>-432000</xdr:colOff>
          <xdr:row>49</xdr:row>
          <xdr:rowOff>-157320</xdr:rowOff>
        </xdr:to>
        <xdr:sp>
          <xdr:nvSpPr>
            <xdr:cNvPr id="0" name="Pulsante di scelta 12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48</xdr:row>
          <xdr:rowOff>123840</xdr:rowOff>
        </xdr:from>
        <xdr:to>
          <xdr:col>7</xdr:col>
          <xdr:colOff>-422640</xdr:colOff>
          <xdr:row>49</xdr:row>
          <xdr:rowOff>-147600</xdr:rowOff>
        </xdr:to>
        <xdr:sp>
          <xdr:nvSpPr>
            <xdr:cNvPr id="0" name="Pulsante di scelta 126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26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51</xdr:row>
          <xdr:rowOff>29160</xdr:rowOff>
        </xdr:from>
        <xdr:to>
          <xdr:col>6</xdr:col>
          <xdr:colOff>-441000</xdr:colOff>
          <xdr:row>52</xdr:row>
          <xdr:rowOff>-125640</xdr:rowOff>
        </xdr:to>
        <xdr:sp>
          <xdr:nvSpPr>
            <xdr:cNvPr id="0" name="Pulsante di scelta 126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51</xdr:row>
          <xdr:rowOff>29160</xdr:rowOff>
        </xdr:from>
        <xdr:to>
          <xdr:col>7</xdr:col>
          <xdr:colOff>-422640</xdr:colOff>
          <xdr:row>52</xdr:row>
          <xdr:rowOff>-106560</xdr:rowOff>
        </xdr:to>
        <xdr:sp>
          <xdr:nvSpPr>
            <xdr:cNvPr id="0" name="Pulsante di scelta 126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9720</xdr:colOff>
      <xdr:row>0</xdr:row>
      <xdr:rowOff>105120</xdr:rowOff>
    </xdr:from>
    <xdr:to>
      <xdr:col>6</xdr:col>
      <xdr:colOff>981000</xdr:colOff>
      <xdr:row>0</xdr:row>
      <xdr:rowOff>648360</xdr:rowOff>
    </xdr:to>
    <xdr:sp>
      <xdr:nvSpPr>
        <xdr:cNvPr id="11" name="Testo 1"/>
        <xdr:cNvSpPr/>
      </xdr:nvSpPr>
      <xdr:spPr>
        <a:xfrm>
          <a:off x="395280" y="105120"/>
          <a:ext cx="8494560" cy="543240"/>
        </a:xfrm>
        <a:prstGeom prst="roundRect">
          <a:avLst>
            <a:gd name="adj" fmla="val 16667"/>
          </a:avLst>
        </a:prstGeom>
        <a:solidFill>
          <a:srgbClr val="c0c0c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45720" rIns="45720" tIns="36360" bIns="36360" anchor="ctr">
          <a:noAutofit/>
        </a:bodyPr>
        <a:p>
          <a:pPr algn="ctr"/>
          <a:r>
            <a:rPr b="1" lang="it-IT" sz="1800" spc="-1" strike="noStrike">
              <a:solidFill>
                <a:srgbClr val="000000"/>
              </a:solidFill>
              <a:latin typeface="Arial"/>
            </a:rPr>
            <a:t>SCHEDA INFORMATIVA 1A</a:t>
          </a:r>
          <a:endParaRPr b="0" lang="it-IT" sz="1800" spc="-1" strike="noStrike"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536760</xdr:colOff>
          <xdr:row>10</xdr:row>
          <xdr:rowOff>9000</xdr:rowOff>
        </xdr:from>
        <xdr:to>
          <xdr:col>6</xdr:col>
          <xdr:colOff>-469080</xdr:colOff>
          <xdr:row>11</xdr:row>
          <xdr:rowOff>-29160</xdr:rowOff>
        </xdr:to>
        <xdr:sp>
          <xdr:nvSpPr>
            <xdr:cNvPr id="0" name="Pulsante di scelta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499680</xdr:colOff>
          <xdr:row>10</xdr:row>
          <xdr:rowOff>0</xdr:rowOff>
        </xdr:from>
        <xdr:to>
          <xdr:col>7</xdr:col>
          <xdr:colOff>-412920</xdr:colOff>
          <xdr:row>11</xdr:row>
          <xdr:rowOff>-38160</xdr:rowOff>
        </xdr:to>
        <xdr:sp>
          <xdr:nvSpPr>
            <xdr:cNvPr id="0" name="Pulsante di scelta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17</xdr:row>
          <xdr:rowOff>189720</xdr:rowOff>
        </xdr:from>
        <xdr:to>
          <xdr:col>6</xdr:col>
          <xdr:colOff>-449640</xdr:colOff>
          <xdr:row>18</xdr:row>
          <xdr:rowOff>-142560</xdr:rowOff>
        </xdr:to>
        <xdr:sp>
          <xdr:nvSpPr>
            <xdr:cNvPr id="0" name="Pulsante di scelta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528120</xdr:colOff>
          <xdr:row>17</xdr:row>
          <xdr:rowOff>162000</xdr:rowOff>
        </xdr:from>
        <xdr:to>
          <xdr:col>7</xdr:col>
          <xdr:colOff>-384480</xdr:colOff>
          <xdr:row>18</xdr:row>
          <xdr:rowOff>-133920</xdr:rowOff>
        </xdr:to>
        <xdr:sp>
          <xdr:nvSpPr>
            <xdr:cNvPr id="0" name="Pulsante di scelta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19</xdr:row>
          <xdr:rowOff>181080</xdr:rowOff>
        </xdr:from>
        <xdr:to>
          <xdr:col>6</xdr:col>
          <xdr:colOff>-449640</xdr:colOff>
          <xdr:row>20</xdr:row>
          <xdr:rowOff>-150840</xdr:rowOff>
        </xdr:to>
        <xdr:sp>
          <xdr:nvSpPr>
            <xdr:cNvPr id="0" name="Pulsante di scelta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528120</xdr:colOff>
          <xdr:row>19</xdr:row>
          <xdr:rowOff>181080</xdr:rowOff>
        </xdr:from>
        <xdr:to>
          <xdr:col>7</xdr:col>
          <xdr:colOff>-384480</xdr:colOff>
          <xdr:row>20</xdr:row>
          <xdr:rowOff>-150840</xdr:rowOff>
        </xdr:to>
        <xdr:sp>
          <xdr:nvSpPr>
            <xdr:cNvPr id="0" name="Pulsante di scelta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21</xdr:row>
          <xdr:rowOff>85680</xdr:rowOff>
        </xdr:from>
        <xdr:to>
          <xdr:col>6</xdr:col>
          <xdr:colOff>-449640</xdr:colOff>
          <xdr:row>22</xdr:row>
          <xdr:rowOff>-66600</xdr:rowOff>
        </xdr:to>
        <xdr:sp>
          <xdr:nvSpPr>
            <xdr:cNvPr id="0" name="Pulsante di scelta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518400</xdr:colOff>
          <xdr:row>21</xdr:row>
          <xdr:rowOff>77040</xdr:rowOff>
        </xdr:from>
        <xdr:to>
          <xdr:col>7</xdr:col>
          <xdr:colOff>-393840</xdr:colOff>
          <xdr:row>22</xdr:row>
          <xdr:rowOff>-75240</xdr:rowOff>
        </xdr:to>
        <xdr:sp>
          <xdr:nvSpPr>
            <xdr:cNvPr id="0" name="Pulsante di scelta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31</xdr:row>
          <xdr:rowOff>67320</xdr:rowOff>
        </xdr:from>
        <xdr:to>
          <xdr:col>6</xdr:col>
          <xdr:colOff>-441000</xdr:colOff>
          <xdr:row>32</xdr:row>
          <xdr:rowOff>-103680</xdr:rowOff>
        </xdr:to>
        <xdr:sp>
          <xdr:nvSpPr>
            <xdr:cNvPr id="0" name="Pulsante di scelta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528120</xdr:colOff>
          <xdr:row>31</xdr:row>
          <xdr:rowOff>76320</xdr:rowOff>
        </xdr:from>
        <xdr:to>
          <xdr:col>7</xdr:col>
          <xdr:colOff>-384480</xdr:colOff>
          <xdr:row>32</xdr:row>
          <xdr:rowOff>-94320</xdr:rowOff>
        </xdr:to>
        <xdr:sp>
          <xdr:nvSpPr>
            <xdr:cNvPr id="0" name="Pulsante di scelta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33</xdr:row>
          <xdr:rowOff>9360</xdr:rowOff>
        </xdr:from>
        <xdr:to>
          <xdr:col>6</xdr:col>
          <xdr:colOff>-441000</xdr:colOff>
          <xdr:row>34</xdr:row>
          <xdr:rowOff>-29160</xdr:rowOff>
        </xdr:to>
        <xdr:sp>
          <xdr:nvSpPr>
            <xdr:cNvPr id="0" name="Pulsante di scelta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528120</xdr:colOff>
          <xdr:row>33</xdr:row>
          <xdr:rowOff>9360</xdr:rowOff>
        </xdr:from>
        <xdr:to>
          <xdr:col>7</xdr:col>
          <xdr:colOff>-384480</xdr:colOff>
          <xdr:row>34</xdr:row>
          <xdr:rowOff>-29160</xdr:rowOff>
        </xdr:to>
        <xdr:sp>
          <xdr:nvSpPr>
            <xdr:cNvPr id="0" name="Pulsante di scelta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20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46</xdr:row>
          <xdr:rowOff>29520</xdr:rowOff>
        </xdr:from>
        <xdr:to>
          <xdr:col>6</xdr:col>
          <xdr:colOff>-441000</xdr:colOff>
          <xdr:row>47</xdr:row>
          <xdr:rowOff>-146880</xdr:rowOff>
        </xdr:to>
        <xdr:sp>
          <xdr:nvSpPr>
            <xdr:cNvPr id="0" name="Pulsante di scelta 120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46</xdr:row>
          <xdr:rowOff>29520</xdr:rowOff>
        </xdr:from>
        <xdr:to>
          <xdr:col>7</xdr:col>
          <xdr:colOff>-422640</xdr:colOff>
          <xdr:row>47</xdr:row>
          <xdr:rowOff>-128160</xdr:rowOff>
        </xdr:to>
        <xdr:sp>
          <xdr:nvSpPr>
            <xdr:cNvPr id="0" name="Pulsante di scelta 120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2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48</xdr:row>
          <xdr:rowOff>133560</xdr:rowOff>
        </xdr:from>
        <xdr:to>
          <xdr:col>6</xdr:col>
          <xdr:colOff>-432000</xdr:colOff>
          <xdr:row>49</xdr:row>
          <xdr:rowOff>-157680</xdr:rowOff>
        </xdr:to>
        <xdr:sp>
          <xdr:nvSpPr>
            <xdr:cNvPr id="0" name="Pulsante di scelta 12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48</xdr:row>
          <xdr:rowOff>123480</xdr:rowOff>
        </xdr:from>
        <xdr:to>
          <xdr:col>7</xdr:col>
          <xdr:colOff>-422640</xdr:colOff>
          <xdr:row>49</xdr:row>
          <xdr:rowOff>-147600</xdr:rowOff>
        </xdr:to>
        <xdr:sp>
          <xdr:nvSpPr>
            <xdr:cNvPr id="0" name="Pulsante di scelta 12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2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51</xdr:row>
          <xdr:rowOff>29160</xdr:rowOff>
        </xdr:from>
        <xdr:to>
          <xdr:col>6</xdr:col>
          <xdr:colOff>-441000</xdr:colOff>
          <xdr:row>52</xdr:row>
          <xdr:rowOff>-125640</xdr:rowOff>
        </xdr:to>
        <xdr:sp>
          <xdr:nvSpPr>
            <xdr:cNvPr id="0" name="Pulsante di scelta 12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51</xdr:row>
          <xdr:rowOff>29160</xdr:rowOff>
        </xdr:from>
        <xdr:to>
          <xdr:col>7</xdr:col>
          <xdr:colOff>-422640</xdr:colOff>
          <xdr:row>52</xdr:row>
          <xdr:rowOff>-106920</xdr:rowOff>
        </xdr:to>
        <xdr:sp>
          <xdr:nvSpPr>
            <xdr:cNvPr id="0" name="Pulsante di scelta 12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9000</xdr:colOff>
      <xdr:row>0</xdr:row>
      <xdr:rowOff>105120</xdr:rowOff>
    </xdr:from>
    <xdr:to>
      <xdr:col>5</xdr:col>
      <xdr:colOff>199440</xdr:colOff>
      <xdr:row>0</xdr:row>
      <xdr:rowOff>466200</xdr:rowOff>
    </xdr:to>
    <xdr:sp>
      <xdr:nvSpPr>
        <xdr:cNvPr id="12" name="Testo 1"/>
        <xdr:cNvSpPr/>
      </xdr:nvSpPr>
      <xdr:spPr>
        <a:xfrm>
          <a:off x="394560" y="105120"/>
          <a:ext cx="6253920" cy="361080"/>
        </a:xfrm>
        <a:prstGeom prst="roundRect">
          <a:avLst>
            <a:gd name="adj" fmla="val 16667"/>
          </a:avLst>
        </a:prstGeom>
        <a:solidFill>
          <a:srgbClr val="c0c0c0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45720" rIns="45720" tIns="36360" bIns="36360" anchor="ctr">
          <a:noAutofit/>
        </a:bodyPr>
        <a:p>
          <a:pPr algn="ctr"/>
          <a:r>
            <a:rPr b="1" lang="it-IT" sz="1800" spc="-1" strike="noStrike">
              <a:solidFill>
                <a:srgbClr val="000000"/>
              </a:solidFill>
              <a:latin typeface="Arial"/>
            </a:rPr>
            <a:t>SCHEDA INFORMATIVA 1A_CONV</a:t>
          </a:r>
          <a:endParaRPr b="0" lang="it-IT" sz="1800" spc="-1" strike="noStrike"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6</xdr:row>
          <xdr:rowOff>66960</xdr:rowOff>
        </xdr:from>
        <xdr:to>
          <xdr:col>6</xdr:col>
          <xdr:colOff>-477720</xdr:colOff>
          <xdr:row>7</xdr:row>
          <xdr:rowOff>-104040</xdr:rowOff>
        </xdr:to>
        <xdr:sp>
          <xdr:nvSpPr>
            <xdr:cNvPr id="0" name="Pulsante di scelta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6</xdr:row>
          <xdr:rowOff>66960</xdr:rowOff>
        </xdr:from>
        <xdr:to>
          <xdr:col>7</xdr:col>
          <xdr:colOff>-479520</xdr:colOff>
          <xdr:row>7</xdr:row>
          <xdr:rowOff>-104040</xdr:rowOff>
        </xdr:to>
        <xdr:sp>
          <xdr:nvSpPr>
            <xdr:cNvPr id="0" name="Pulsante di scelta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12</xdr:row>
          <xdr:rowOff>124560</xdr:rowOff>
        </xdr:from>
        <xdr:to>
          <xdr:col>6</xdr:col>
          <xdr:colOff>-516240</xdr:colOff>
          <xdr:row>13</xdr:row>
          <xdr:rowOff>-84960</xdr:rowOff>
        </xdr:to>
        <xdr:sp>
          <xdr:nvSpPr>
            <xdr:cNvPr id="0" name="Pulsante di scelta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12</xdr:row>
          <xdr:rowOff>124560</xdr:rowOff>
        </xdr:from>
        <xdr:to>
          <xdr:col>7</xdr:col>
          <xdr:colOff>-488880</xdr:colOff>
          <xdr:row>13</xdr:row>
          <xdr:rowOff>-84960</xdr:rowOff>
        </xdr:to>
        <xdr:sp>
          <xdr:nvSpPr>
            <xdr:cNvPr id="0" name="Pulsante di scelta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545760</xdr:colOff>
          <xdr:row>14</xdr:row>
          <xdr:rowOff>77040</xdr:rowOff>
        </xdr:from>
        <xdr:to>
          <xdr:col>6</xdr:col>
          <xdr:colOff>-507240</xdr:colOff>
          <xdr:row>15</xdr:row>
          <xdr:rowOff>0</xdr:rowOff>
        </xdr:to>
        <xdr:sp>
          <xdr:nvSpPr>
            <xdr:cNvPr id="0" name="Pulsante di scelta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14</xdr:row>
          <xdr:rowOff>114480</xdr:rowOff>
        </xdr:from>
        <xdr:to>
          <xdr:col>7</xdr:col>
          <xdr:colOff>-460440</xdr:colOff>
          <xdr:row>15</xdr:row>
          <xdr:rowOff>0</xdr:rowOff>
        </xdr:to>
        <xdr:sp>
          <xdr:nvSpPr>
            <xdr:cNvPr id="0" name="Pulsante di scelta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16</xdr:row>
          <xdr:rowOff>104760</xdr:rowOff>
        </xdr:from>
        <xdr:to>
          <xdr:col>6</xdr:col>
          <xdr:colOff>-479160</xdr:colOff>
          <xdr:row>17</xdr:row>
          <xdr:rowOff>0</xdr:rowOff>
        </xdr:to>
        <xdr:sp>
          <xdr:nvSpPr>
            <xdr:cNvPr id="0" name="Pulsante di scelta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528120</xdr:colOff>
          <xdr:row>16</xdr:row>
          <xdr:rowOff>94680</xdr:rowOff>
        </xdr:from>
        <xdr:to>
          <xdr:col>7</xdr:col>
          <xdr:colOff>-422280</xdr:colOff>
          <xdr:row>17</xdr:row>
          <xdr:rowOff>0</xdr:rowOff>
        </xdr:to>
        <xdr:sp>
          <xdr:nvSpPr>
            <xdr:cNvPr id="0" name="Pulsante di scelta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18</xdr:row>
          <xdr:rowOff>104760</xdr:rowOff>
        </xdr:from>
        <xdr:to>
          <xdr:col>6</xdr:col>
          <xdr:colOff>-440640</xdr:colOff>
          <xdr:row>19</xdr:row>
          <xdr:rowOff>-95040</xdr:rowOff>
        </xdr:to>
        <xdr:sp>
          <xdr:nvSpPr>
            <xdr:cNvPr id="0" name="Pulsante di scelta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545760</xdr:colOff>
          <xdr:row>18</xdr:row>
          <xdr:rowOff>84960</xdr:rowOff>
        </xdr:from>
        <xdr:to>
          <xdr:col>7</xdr:col>
          <xdr:colOff>-412920</xdr:colOff>
          <xdr:row>19</xdr:row>
          <xdr:rowOff>0</xdr:rowOff>
        </xdr:to>
        <xdr:sp>
          <xdr:nvSpPr>
            <xdr:cNvPr id="0" name="Pulsante di scelta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20</xdr:row>
          <xdr:rowOff>85320</xdr:rowOff>
        </xdr:from>
        <xdr:to>
          <xdr:col>6</xdr:col>
          <xdr:colOff>-440640</xdr:colOff>
          <xdr:row>21</xdr:row>
          <xdr:rowOff>0</xdr:rowOff>
        </xdr:to>
        <xdr:sp>
          <xdr:nvSpPr>
            <xdr:cNvPr id="0" name="Pulsante di scelta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545760</xdr:colOff>
          <xdr:row>20</xdr:row>
          <xdr:rowOff>95040</xdr:rowOff>
        </xdr:from>
        <xdr:to>
          <xdr:col>7</xdr:col>
          <xdr:colOff>-412920</xdr:colOff>
          <xdr:row>21</xdr:row>
          <xdr:rowOff>0</xdr:rowOff>
        </xdr:to>
        <xdr:sp>
          <xdr:nvSpPr>
            <xdr:cNvPr id="0" name="Pulsante di scelta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583920</xdr:colOff>
          <xdr:row>22</xdr:row>
          <xdr:rowOff>67320</xdr:rowOff>
        </xdr:from>
        <xdr:to>
          <xdr:col>6</xdr:col>
          <xdr:colOff>-440640</xdr:colOff>
          <xdr:row>23</xdr:row>
          <xdr:rowOff>0</xdr:rowOff>
        </xdr:to>
        <xdr:sp>
          <xdr:nvSpPr>
            <xdr:cNvPr id="0" name="Pulsante di scelta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536400</xdr:colOff>
          <xdr:row>22</xdr:row>
          <xdr:rowOff>77040</xdr:rowOff>
        </xdr:from>
        <xdr:to>
          <xdr:col>7</xdr:col>
          <xdr:colOff>-422280</xdr:colOff>
          <xdr:row>23</xdr:row>
          <xdr:rowOff>0</xdr:rowOff>
        </xdr:to>
        <xdr:sp>
          <xdr:nvSpPr>
            <xdr:cNvPr id="0" name="Pulsante di scelta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24</xdr:row>
          <xdr:rowOff>86040</xdr:rowOff>
        </xdr:from>
        <xdr:to>
          <xdr:col>6</xdr:col>
          <xdr:colOff>-479160</xdr:colOff>
          <xdr:row>25</xdr:row>
          <xdr:rowOff>0</xdr:rowOff>
        </xdr:to>
        <xdr:sp>
          <xdr:nvSpPr>
            <xdr:cNvPr id="0" name="Pulsante di scelta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545760</xdr:colOff>
          <xdr:row>24</xdr:row>
          <xdr:rowOff>113760</xdr:rowOff>
        </xdr:from>
        <xdr:to>
          <xdr:col>7</xdr:col>
          <xdr:colOff>-412920</xdr:colOff>
          <xdr:row>25</xdr:row>
          <xdr:rowOff>0</xdr:rowOff>
        </xdr:to>
        <xdr:sp>
          <xdr:nvSpPr>
            <xdr:cNvPr id="0" name="Pulsante di scelta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26</xdr:row>
          <xdr:rowOff>95040</xdr:rowOff>
        </xdr:from>
        <xdr:to>
          <xdr:col>6</xdr:col>
          <xdr:colOff>-479160</xdr:colOff>
          <xdr:row>27</xdr:row>
          <xdr:rowOff>0</xdr:rowOff>
        </xdr:to>
        <xdr:sp>
          <xdr:nvSpPr>
            <xdr:cNvPr id="0" name="Pulsante di scelta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545760</xdr:colOff>
          <xdr:row>26</xdr:row>
          <xdr:rowOff>104760</xdr:rowOff>
        </xdr:from>
        <xdr:to>
          <xdr:col>7</xdr:col>
          <xdr:colOff>-384480</xdr:colOff>
          <xdr:row>27</xdr:row>
          <xdr:rowOff>0</xdr:rowOff>
        </xdr:to>
        <xdr:sp>
          <xdr:nvSpPr>
            <xdr:cNvPr id="0" name="Pulsante di scelta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28</xdr:row>
          <xdr:rowOff>95040</xdr:rowOff>
        </xdr:from>
        <xdr:to>
          <xdr:col>6</xdr:col>
          <xdr:colOff>-479160</xdr:colOff>
          <xdr:row>29</xdr:row>
          <xdr:rowOff>0</xdr:rowOff>
        </xdr:to>
        <xdr:sp>
          <xdr:nvSpPr>
            <xdr:cNvPr id="0" name="Pulsante di scelta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536400</xdr:colOff>
          <xdr:row>28</xdr:row>
          <xdr:rowOff>104760</xdr:rowOff>
        </xdr:from>
        <xdr:to>
          <xdr:col>7</xdr:col>
          <xdr:colOff>-412920</xdr:colOff>
          <xdr:row>29</xdr:row>
          <xdr:rowOff>0</xdr:rowOff>
        </xdr:to>
        <xdr:sp>
          <xdr:nvSpPr>
            <xdr:cNvPr id="0" name="Pulsante di scelta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583920</xdr:colOff>
          <xdr:row>30</xdr:row>
          <xdr:rowOff>104760</xdr:rowOff>
        </xdr:from>
        <xdr:to>
          <xdr:col>6</xdr:col>
          <xdr:colOff>-440640</xdr:colOff>
          <xdr:row>31</xdr:row>
          <xdr:rowOff>0</xdr:rowOff>
        </xdr:to>
        <xdr:sp>
          <xdr:nvSpPr>
            <xdr:cNvPr id="0" name="Pulsante di scelta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545760</xdr:colOff>
          <xdr:row>30</xdr:row>
          <xdr:rowOff>114480</xdr:rowOff>
        </xdr:from>
        <xdr:to>
          <xdr:col>7</xdr:col>
          <xdr:colOff>-412920</xdr:colOff>
          <xdr:row>31</xdr:row>
          <xdr:rowOff>0</xdr:rowOff>
        </xdr:to>
        <xdr:sp>
          <xdr:nvSpPr>
            <xdr:cNvPr id="0" name="Pulsante di scelta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32</xdr:row>
          <xdr:rowOff>95040</xdr:rowOff>
        </xdr:from>
        <xdr:to>
          <xdr:col>6</xdr:col>
          <xdr:colOff>-479160</xdr:colOff>
          <xdr:row>33</xdr:row>
          <xdr:rowOff>0</xdr:rowOff>
        </xdr:to>
        <xdr:sp>
          <xdr:nvSpPr>
            <xdr:cNvPr id="0" name="Pulsante di scelta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509040</xdr:colOff>
          <xdr:row>32</xdr:row>
          <xdr:rowOff>84960</xdr:rowOff>
        </xdr:from>
        <xdr:to>
          <xdr:col>7</xdr:col>
          <xdr:colOff>-422280</xdr:colOff>
          <xdr:row>33</xdr:row>
          <xdr:rowOff>0</xdr:rowOff>
        </xdr:to>
        <xdr:sp>
          <xdr:nvSpPr>
            <xdr:cNvPr id="0" name="Pulsante di scelta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6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6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6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6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6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6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7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7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7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7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7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7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7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7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7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7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8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8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8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8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Casella di gruppo 8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592920</xdr:colOff>
          <xdr:row>38</xdr:row>
          <xdr:rowOff>66960</xdr:rowOff>
        </xdr:from>
        <xdr:to>
          <xdr:col>6</xdr:col>
          <xdr:colOff>-412560</xdr:colOff>
          <xdr:row>39</xdr:row>
          <xdr:rowOff>-95400</xdr:rowOff>
        </xdr:to>
        <xdr:sp>
          <xdr:nvSpPr>
            <xdr:cNvPr id="0" name="Pulsante di scelta 8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38</xdr:row>
          <xdr:rowOff>66960</xdr:rowOff>
        </xdr:from>
        <xdr:to>
          <xdr:col>7</xdr:col>
          <xdr:colOff>-432000</xdr:colOff>
          <xdr:row>39</xdr:row>
          <xdr:rowOff>-95400</xdr:rowOff>
        </xdr:to>
        <xdr:sp>
          <xdr:nvSpPr>
            <xdr:cNvPr id="0" name="Pulsante di scelta 8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44</xdr:row>
          <xdr:rowOff>114480</xdr:rowOff>
        </xdr:from>
        <xdr:to>
          <xdr:col>6</xdr:col>
          <xdr:colOff>-432000</xdr:colOff>
          <xdr:row>45</xdr:row>
          <xdr:rowOff>-85320</xdr:rowOff>
        </xdr:to>
        <xdr:sp>
          <xdr:nvSpPr>
            <xdr:cNvPr id="0" name="Pulsante di scelta 8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461520</xdr:colOff>
          <xdr:row>44</xdr:row>
          <xdr:rowOff>124200</xdr:rowOff>
        </xdr:from>
        <xdr:to>
          <xdr:col>7</xdr:col>
          <xdr:colOff>-450720</xdr:colOff>
          <xdr:row>45</xdr:row>
          <xdr:rowOff>-75240</xdr:rowOff>
        </xdr:to>
        <xdr:sp>
          <xdr:nvSpPr>
            <xdr:cNvPr id="0" name="Pulsante di scelta 8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46</xdr:row>
          <xdr:rowOff>104760</xdr:rowOff>
        </xdr:from>
        <xdr:to>
          <xdr:col>6</xdr:col>
          <xdr:colOff>-432000</xdr:colOff>
          <xdr:row>47</xdr:row>
          <xdr:rowOff>-95040</xdr:rowOff>
        </xdr:to>
        <xdr:sp>
          <xdr:nvSpPr>
            <xdr:cNvPr id="0" name="Pulsante di scelta 8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518400</xdr:colOff>
          <xdr:row>46</xdr:row>
          <xdr:rowOff>104760</xdr:rowOff>
        </xdr:from>
        <xdr:to>
          <xdr:col>7</xdr:col>
          <xdr:colOff>-393840</xdr:colOff>
          <xdr:row>47</xdr:row>
          <xdr:rowOff>-95040</xdr:rowOff>
        </xdr:to>
        <xdr:sp>
          <xdr:nvSpPr>
            <xdr:cNvPr id="0" name="Pulsante di scelta 9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527760</xdr:colOff>
          <xdr:row>48</xdr:row>
          <xdr:rowOff>104760</xdr:rowOff>
        </xdr:from>
        <xdr:to>
          <xdr:col>6</xdr:col>
          <xdr:colOff>-477720</xdr:colOff>
          <xdr:row>49</xdr:row>
          <xdr:rowOff>-95040</xdr:rowOff>
        </xdr:to>
        <xdr:sp>
          <xdr:nvSpPr>
            <xdr:cNvPr id="0" name="Pulsante di scelta 9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48</xdr:row>
          <xdr:rowOff>104760</xdr:rowOff>
        </xdr:from>
        <xdr:to>
          <xdr:col>7</xdr:col>
          <xdr:colOff>-432000</xdr:colOff>
          <xdr:row>49</xdr:row>
          <xdr:rowOff>-95040</xdr:rowOff>
        </xdr:to>
        <xdr:sp>
          <xdr:nvSpPr>
            <xdr:cNvPr id="0" name="Pulsante di scelta 9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50</xdr:row>
          <xdr:rowOff>85320</xdr:rowOff>
        </xdr:from>
        <xdr:to>
          <xdr:col>6</xdr:col>
          <xdr:colOff>-449640</xdr:colOff>
          <xdr:row>51</xdr:row>
          <xdr:rowOff>-114480</xdr:rowOff>
        </xdr:to>
        <xdr:sp>
          <xdr:nvSpPr>
            <xdr:cNvPr id="0" name="Pulsante di scelta 9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442800</xdr:colOff>
          <xdr:row>50</xdr:row>
          <xdr:rowOff>114840</xdr:rowOff>
        </xdr:from>
        <xdr:to>
          <xdr:col>7</xdr:col>
          <xdr:colOff>-469800</xdr:colOff>
          <xdr:row>51</xdr:row>
          <xdr:rowOff>-84960</xdr:rowOff>
        </xdr:to>
        <xdr:sp>
          <xdr:nvSpPr>
            <xdr:cNvPr id="0" name="Pulsante di scelta 9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52</xdr:row>
          <xdr:rowOff>114480</xdr:rowOff>
        </xdr:from>
        <xdr:to>
          <xdr:col>6</xdr:col>
          <xdr:colOff>-449640</xdr:colOff>
          <xdr:row>53</xdr:row>
          <xdr:rowOff>-84960</xdr:rowOff>
        </xdr:to>
        <xdr:sp>
          <xdr:nvSpPr>
            <xdr:cNvPr id="0" name="Pulsante di scelta 9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52</xdr:row>
          <xdr:rowOff>114480</xdr:rowOff>
        </xdr:from>
        <xdr:to>
          <xdr:col>7</xdr:col>
          <xdr:colOff>-432000</xdr:colOff>
          <xdr:row>53</xdr:row>
          <xdr:rowOff>-84960</xdr:rowOff>
        </xdr:to>
        <xdr:sp>
          <xdr:nvSpPr>
            <xdr:cNvPr id="0" name="Pulsante di scelta 9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592920</xdr:colOff>
          <xdr:row>54</xdr:row>
          <xdr:rowOff>84960</xdr:rowOff>
        </xdr:from>
        <xdr:to>
          <xdr:col>6</xdr:col>
          <xdr:colOff>-412560</xdr:colOff>
          <xdr:row>55</xdr:row>
          <xdr:rowOff>-114480</xdr:rowOff>
        </xdr:to>
        <xdr:sp>
          <xdr:nvSpPr>
            <xdr:cNvPr id="0" name="Pulsante di scelta 9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54</xdr:row>
          <xdr:rowOff>84960</xdr:rowOff>
        </xdr:from>
        <xdr:to>
          <xdr:col>7</xdr:col>
          <xdr:colOff>-422280</xdr:colOff>
          <xdr:row>55</xdr:row>
          <xdr:rowOff>-114480</xdr:rowOff>
        </xdr:to>
        <xdr:sp>
          <xdr:nvSpPr>
            <xdr:cNvPr id="0" name="Pulsante di scelta 9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56</xdr:row>
          <xdr:rowOff>124560</xdr:rowOff>
        </xdr:from>
        <xdr:to>
          <xdr:col>6</xdr:col>
          <xdr:colOff>-440640</xdr:colOff>
          <xdr:row>57</xdr:row>
          <xdr:rowOff>-124560</xdr:rowOff>
        </xdr:to>
        <xdr:sp>
          <xdr:nvSpPr>
            <xdr:cNvPr id="0" name="Pulsante di scelta 9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56</xdr:row>
          <xdr:rowOff>124560</xdr:rowOff>
        </xdr:from>
        <xdr:to>
          <xdr:col>7</xdr:col>
          <xdr:colOff>-432000</xdr:colOff>
          <xdr:row>57</xdr:row>
          <xdr:rowOff>-124560</xdr:rowOff>
        </xdr:to>
        <xdr:sp>
          <xdr:nvSpPr>
            <xdr:cNvPr id="0" name="Pulsante di scelta 10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58</xdr:row>
          <xdr:rowOff>114480</xdr:rowOff>
        </xdr:from>
        <xdr:to>
          <xdr:col>6</xdr:col>
          <xdr:colOff>-449640</xdr:colOff>
          <xdr:row>59</xdr:row>
          <xdr:rowOff>-84960</xdr:rowOff>
        </xdr:to>
        <xdr:sp>
          <xdr:nvSpPr>
            <xdr:cNvPr id="0" name="Pulsante di scelta 10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58</xdr:row>
          <xdr:rowOff>124560</xdr:rowOff>
        </xdr:from>
        <xdr:to>
          <xdr:col>7</xdr:col>
          <xdr:colOff>-422280</xdr:colOff>
          <xdr:row>59</xdr:row>
          <xdr:rowOff>-75240</xdr:rowOff>
        </xdr:to>
        <xdr:sp>
          <xdr:nvSpPr>
            <xdr:cNvPr id="0" name="Pulsante di scelta 10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536760</xdr:colOff>
          <xdr:row>60</xdr:row>
          <xdr:rowOff>142200</xdr:rowOff>
        </xdr:from>
        <xdr:to>
          <xdr:col>6</xdr:col>
          <xdr:colOff>-468720</xdr:colOff>
          <xdr:row>61</xdr:row>
          <xdr:rowOff>-57240</xdr:rowOff>
        </xdr:to>
        <xdr:sp>
          <xdr:nvSpPr>
            <xdr:cNvPr id="0" name="Pulsante di scelta 10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60</xdr:row>
          <xdr:rowOff>104760</xdr:rowOff>
        </xdr:from>
        <xdr:to>
          <xdr:col>7</xdr:col>
          <xdr:colOff>-432000</xdr:colOff>
          <xdr:row>61</xdr:row>
          <xdr:rowOff>-95040</xdr:rowOff>
        </xdr:to>
        <xdr:sp>
          <xdr:nvSpPr>
            <xdr:cNvPr id="0" name="Pulsante di scelta 10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62</xdr:row>
          <xdr:rowOff>142920</xdr:rowOff>
        </xdr:from>
        <xdr:to>
          <xdr:col>6</xdr:col>
          <xdr:colOff>-449640</xdr:colOff>
          <xdr:row>63</xdr:row>
          <xdr:rowOff>-126000</xdr:rowOff>
        </xdr:to>
        <xdr:sp>
          <xdr:nvSpPr>
            <xdr:cNvPr id="0" name="Pulsante di scelta 10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62</xdr:row>
          <xdr:rowOff>123840</xdr:rowOff>
        </xdr:from>
        <xdr:to>
          <xdr:col>7</xdr:col>
          <xdr:colOff>-432000</xdr:colOff>
          <xdr:row>63</xdr:row>
          <xdr:rowOff>-145080</xdr:rowOff>
        </xdr:to>
        <xdr:sp>
          <xdr:nvSpPr>
            <xdr:cNvPr id="0" name="Pulsante di scelta 10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64</xdr:row>
          <xdr:rowOff>104760</xdr:rowOff>
        </xdr:from>
        <xdr:to>
          <xdr:col>6</xdr:col>
          <xdr:colOff>-449640</xdr:colOff>
          <xdr:row>65</xdr:row>
          <xdr:rowOff>-95040</xdr:rowOff>
        </xdr:to>
        <xdr:sp>
          <xdr:nvSpPr>
            <xdr:cNvPr id="0" name="Pulsante di scelta 10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452160</xdr:colOff>
          <xdr:row>64</xdr:row>
          <xdr:rowOff>114480</xdr:rowOff>
        </xdr:from>
        <xdr:to>
          <xdr:col>7</xdr:col>
          <xdr:colOff>-460440</xdr:colOff>
          <xdr:row>65</xdr:row>
          <xdr:rowOff>-85320</xdr:rowOff>
        </xdr:to>
        <xdr:sp>
          <xdr:nvSpPr>
            <xdr:cNvPr id="0" name="Pulsante di scelta 10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70</xdr:row>
          <xdr:rowOff>104400</xdr:rowOff>
        </xdr:from>
        <xdr:to>
          <xdr:col>6</xdr:col>
          <xdr:colOff>-432000</xdr:colOff>
          <xdr:row>71</xdr:row>
          <xdr:rowOff>-58320</xdr:rowOff>
        </xdr:to>
        <xdr:sp>
          <xdr:nvSpPr>
            <xdr:cNvPr id="0" name="Pulsante di scelta 10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442800</xdr:colOff>
          <xdr:row>70</xdr:row>
          <xdr:rowOff>104400</xdr:rowOff>
        </xdr:from>
        <xdr:to>
          <xdr:col>7</xdr:col>
          <xdr:colOff>-469800</xdr:colOff>
          <xdr:row>71</xdr:row>
          <xdr:rowOff>-58320</xdr:rowOff>
        </xdr:to>
        <xdr:sp>
          <xdr:nvSpPr>
            <xdr:cNvPr id="0" name="Pulsante di scelta 1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76</xdr:row>
          <xdr:rowOff>77040</xdr:rowOff>
        </xdr:from>
        <xdr:to>
          <xdr:col>6</xdr:col>
          <xdr:colOff>-449640</xdr:colOff>
          <xdr:row>77</xdr:row>
          <xdr:rowOff>-122760</xdr:rowOff>
        </xdr:to>
        <xdr:sp>
          <xdr:nvSpPr>
            <xdr:cNvPr id="0" name="Pulsante di scelta 1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442800</xdr:colOff>
          <xdr:row>76</xdr:row>
          <xdr:rowOff>77040</xdr:rowOff>
        </xdr:from>
        <xdr:to>
          <xdr:col>7</xdr:col>
          <xdr:colOff>-469800</xdr:colOff>
          <xdr:row>77</xdr:row>
          <xdr:rowOff>-122760</xdr:rowOff>
        </xdr:to>
        <xdr:sp>
          <xdr:nvSpPr>
            <xdr:cNvPr id="0" name="Pulsante di scelta 1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78</xdr:row>
          <xdr:rowOff>67320</xdr:rowOff>
        </xdr:from>
        <xdr:to>
          <xdr:col>6</xdr:col>
          <xdr:colOff>-432000</xdr:colOff>
          <xdr:row>79</xdr:row>
          <xdr:rowOff>-132480</xdr:rowOff>
        </xdr:to>
        <xdr:sp>
          <xdr:nvSpPr>
            <xdr:cNvPr id="0" name="Pulsante di scelta 1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461520</xdr:colOff>
          <xdr:row>78</xdr:row>
          <xdr:rowOff>85320</xdr:rowOff>
        </xdr:from>
        <xdr:to>
          <xdr:col>7</xdr:col>
          <xdr:colOff>-450720</xdr:colOff>
          <xdr:row>79</xdr:row>
          <xdr:rowOff>-114480</xdr:rowOff>
        </xdr:to>
        <xdr:sp>
          <xdr:nvSpPr>
            <xdr:cNvPr id="0" name="Pulsante di scelta 1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80</xdr:row>
          <xdr:rowOff>114480</xdr:rowOff>
        </xdr:from>
        <xdr:to>
          <xdr:col>6</xdr:col>
          <xdr:colOff>-432000</xdr:colOff>
          <xdr:row>81</xdr:row>
          <xdr:rowOff>-84960</xdr:rowOff>
        </xdr:to>
        <xdr:sp>
          <xdr:nvSpPr>
            <xdr:cNvPr id="0" name="Pulsante di scelta 1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80</xdr:row>
          <xdr:rowOff>85320</xdr:rowOff>
        </xdr:from>
        <xdr:to>
          <xdr:col>7</xdr:col>
          <xdr:colOff>-432000</xdr:colOff>
          <xdr:row>81</xdr:row>
          <xdr:rowOff>-114480</xdr:rowOff>
        </xdr:to>
        <xdr:sp>
          <xdr:nvSpPr>
            <xdr:cNvPr id="0" name="Pulsante di scelta 1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592920</xdr:colOff>
          <xdr:row>82</xdr:row>
          <xdr:rowOff>66960</xdr:rowOff>
        </xdr:from>
        <xdr:to>
          <xdr:col>6</xdr:col>
          <xdr:colOff>-412560</xdr:colOff>
          <xdr:row>83</xdr:row>
          <xdr:rowOff>-132480</xdr:rowOff>
        </xdr:to>
        <xdr:sp>
          <xdr:nvSpPr>
            <xdr:cNvPr id="0" name="Pulsante di scelta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82</xdr:row>
          <xdr:rowOff>66960</xdr:rowOff>
        </xdr:from>
        <xdr:to>
          <xdr:col>7</xdr:col>
          <xdr:colOff>-432000</xdr:colOff>
          <xdr:row>83</xdr:row>
          <xdr:rowOff>-132480</xdr:rowOff>
        </xdr:to>
        <xdr:sp>
          <xdr:nvSpPr>
            <xdr:cNvPr id="0" name="Pulsante di scelta 1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84</xdr:row>
          <xdr:rowOff>84960</xdr:rowOff>
        </xdr:from>
        <xdr:to>
          <xdr:col>6</xdr:col>
          <xdr:colOff>-440640</xdr:colOff>
          <xdr:row>85</xdr:row>
          <xdr:rowOff>-114480</xdr:rowOff>
        </xdr:to>
        <xdr:sp>
          <xdr:nvSpPr>
            <xdr:cNvPr id="0" name="Pulsante di scelta 1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452160</xdr:colOff>
          <xdr:row>84</xdr:row>
          <xdr:rowOff>84960</xdr:rowOff>
        </xdr:from>
        <xdr:to>
          <xdr:col>7</xdr:col>
          <xdr:colOff>-460440</xdr:colOff>
          <xdr:row>85</xdr:row>
          <xdr:rowOff>-114480</xdr:rowOff>
        </xdr:to>
        <xdr:sp>
          <xdr:nvSpPr>
            <xdr:cNvPr id="0" name="Pulsante di scelta 1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592920</xdr:colOff>
          <xdr:row>86</xdr:row>
          <xdr:rowOff>104760</xdr:rowOff>
        </xdr:from>
        <xdr:to>
          <xdr:col>6</xdr:col>
          <xdr:colOff>-412560</xdr:colOff>
          <xdr:row>87</xdr:row>
          <xdr:rowOff>-95040</xdr:rowOff>
        </xdr:to>
        <xdr:sp>
          <xdr:nvSpPr>
            <xdr:cNvPr id="0" name="Pulsante di scelta 1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461520</xdr:colOff>
          <xdr:row>86</xdr:row>
          <xdr:rowOff>76680</xdr:rowOff>
        </xdr:from>
        <xdr:to>
          <xdr:col>7</xdr:col>
          <xdr:colOff>-450720</xdr:colOff>
          <xdr:row>87</xdr:row>
          <xdr:rowOff>-122760</xdr:rowOff>
        </xdr:to>
        <xdr:sp>
          <xdr:nvSpPr>
            <xdr:cNvPr id="0" name="Pulsante di scelta 1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612360</xdr:colOff>
          <xdr:row>88</xdr:row>
          <xdr:rowOff>104760</xdr:rowOff>
        </xdr:from>
        <xdr:to>
          <xdr:col>6</xdr:col>
          <xdr:colOff>-393480</xdr:colOff>
          <xdr:row>89</xdr:row>
          <xdr:rowOff>-144720</xdr:rowOff>
        </xdr:to>
        <xdr:sp>
          <xdr:nvSpPr>
            <xdr:cNvPr id="0" name="Pulsante di scelta 1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461520</xdr:colOff>
          <xdr:row>88</xdr:row>
          <xdr:rowOff>86400</xdr:rowOff>
        </xdr:from>
        <xdr:to>
          <xdr:col>7</xdr:col>
          <xdr:colOff>-450720</xdr:colOff>
          <xdr:row>89</xdr:row>
          <xdr:rowOff>-163080</xdr:rowOff>
        </xdr:to>
        <xdr:sp>
          <xdr:nvSpPr>
            <xdr:cNvPr id="0" name="Pulsante di scelta 1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612360</xdr:colOff>
          <xdr:row>90</xdr:row>
          <xdr:rowOff>84960</xdr:rowOff>
        </xdr:from>
        <xdr:to>
          <xdr:col>6</xdr:col>
          <xdr:colOff>-393480</xdr:colOff>
          <xdr:row>91</xdr:row>
          <xdr:rowOff>-114840</xdr:rowOff>
        </xdr:to>
        <xdr:sp>
          <xdr:nvSpPr>
            <xdr:cNvPr id="0" name="Pulsante di scelta 1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461520</xdr:colOff>
          <xdr:row>90</xdr:row>
          <xdr:rowOff>84960</xdr:rowOff>
        </xdr:from>
        <xdr:to>
          <xdr:col>7</xdr:col>
          <xdr:colOff>-450720</xdr:colOff>
          <xdr:row>91</xdr:row>
          <xdr:rowOff>-114840</xdr:rowOff>
        </xdr:to>
        <xdr:sp>
          <xdr:nvSpPr>
            <xdr:cNvPr id="0" name="Pulsante di scelta 1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601920</xdr:colOff>
          <xdr:row>92</xdr:row>
          <xdr:rowOff>104760</xdr:rowOff>
        </xdr:from>
        <xdr:to>
          <xdr:col>6</xdr:col>
          <xdr:colOff>-403560</xdr:colOff>
          <xdr:row>93</xdr:row>
          <xdr:rowOff>-95040</xdr:rowOff>
        </xdr:to>
        <xdr:sp>
          <xdr:nvSpPr>
            <xdr:cNvPr id="0" name="Pulsante di scelta 1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461520</xdr:colOff>
          <xdr:row>92</xdr:row>
          <xdr:rowOff>77040</xdr:rowOff>
        </xdr:from>
        <xdr:to>
          <xdr:col>7</xdr:col>
          <xdr:colOff>-450720</xdr:colOff>
          <xdr:row>93</xdr:row>
          <xdr:rowOff>-122760</xdr:rowOff>
        </xdr:to>
        <xdr:sp>
          <xdr:nvSpPr>
            <xdr:cNvPr id="0" name="Pulsante di scelta 1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94</xdr:row>
          <xdr:rowOff>105120</xdr:rowOff>
        </xdr:from>
        <xdr:to>
          <xdr:col>6</xdr:col>
          <xdr:colOff>-440640</xdr:colOff>
          <xdr:row>95</xdr:row>
          <xdr:rowOff>-164160</xdr:rowOff>
        </xdr:to>
        <xdr:sp>
          <xdr:nvSpPr>
            <xdr:cNvPr id="0" name="Pulsante di scelta 1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452160</xdr:colOff>
          <xdr:row>94</xdr:row>
          <xdr:rowOff>143280</xdr:rowOff>
        </xdr:from>
        <xdr:to>
          <xdr:col>7</xdr:col>
          <xdr:colOff>-460440</xdr:colOff>
          <xdr:row>95</xdr:row>
          <xdr:rowOff>-126000</xdr:rowOff>
        </xdr:to>
        <xdr:sp>
          <xdr:nvSpPr>
            <xdr:cNvPr id="0" name="Pulsante di scelta 1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601920</xdr:colOff>
          <xdr:row>96</xdr:row>
          <xdr:rowOff>104760</xdr:rowOff>
        </xdr:from>
        <xdr:to>
          <xdr:col>6</xdr:col>
          <xdr:colOff>-403560</xdr:colOff>
          <xdr:row>97</xdr:row>
          <xdr:rowOff>-95040</xdr:rowOff>
        </xdr:to>
        <xdr:sp>
          <xdr:nvSpPr>
            <xdr:cNvPr id="0" name="Pulsante di scelta 1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96</xdr:row>
          <xdr:rowOff>85320</xdr:rowOff>
        </xdr:from>
        <xdr:to>
          <xdr:col>7</xdr:col>
          <xdr:colOff>-432000</xdr:colOff>
          <xdr:row>97</xdr:row>
          <xdr:rowOff>-114840</xdr:rowOff>
        </xdr:to>
        <xdr:sp>
          <xdr:nvSpPr>
            <xdr:cNvPr id="0" name="Pulsante di scelta 1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601920</xdr:colOff>
          <xdr:row>102</xdr:row>
          <xdr:rowOff>86400</xdr:rowOff>
        </xdr:from>
        <xdr:to>
          <xdr:col>6</xdr:col>
          <xdr:colOff>-403560</xdr:colOff>
          <xdr:row>103</xdr:row>
          <xdr:rowOff>-75960</xdr:rowOff>
        </xdr:to>
        <xdr:sp>
          <xdr:nvSpPr>
            <xdr:cNvPr id="0" name="Pulsante di scelta 1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102</xdr:row>
          <xdr:rowOff>86400</xdr:rowOff>
        </xdr:from>
        <xdr:to>
          <xdr:col>7</xdr:col>
          <xdr:colOff>-432000</xdr:colOff>
          <xdr:row>103</xdr:row>
          <xdr:rowOff>-75960</xdr:rowOff>
        </xdr:to>
        <xdr:sp>
          <xdr:nvSpPr>
            <xdr:cNvPr id="0" name="Pulsante di scelta 1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108</xdr:row>
          <xdr:rowOff>104760</xdr:rowOff>
        </xdr:from>
        <xdr:to>
          <xdr:col>6</xdr:col>
          <xdr:colOff>-440640</xdr:colOff>
          <xdr:row>109</xdr:row>
          <xdr:rowOff>-94680</xdr:rowOff>
        </xdr:to>
        <xdr:sp>
          <xdr:nvSpPr>
            <xdr:cNvPr id="0" name="Pulsante di scelta 1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108</xdr:row>
          <xdr:rowOff>85320</xdr:rowOff>
        </xdr:from>
        <xdr:to>
          <xdr:col>7</xdr:col>
          <xdr:colOff>-422280</xdr:colOff>
          <xdr:row>109</xdr:row>
          <xdr:rowOff>-114480</xdr:rowOff>
        </xdr:to>
        <xdr:sp>
          <xdr:nvSpPr>
            <xdr:cNvPr id="0" name="Pulsante di scelta 1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110</xdr:row>
          <xdr:rowOff>84960</xdr:rowOff>
        </xdr:from>
        <xdr:to>
          <xdr:col>6</xdr:col>
          <xdr:colOff>-432000</xdr:colOff>
          <xdr:row>111</xdr:row>
          <xdr:rowOff>-114480</xdr:rowOff>
        </xdr:to>
        <xdr:sp>
          <xdr:nvSpPr>
            <xdr:cNvPr id="0" name="Pulsante di scelta 1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110</xdr:row>
          <xdr:rowOff>84960</xdr:rowOff>
        </xdr:from>
        <xdr:to>
          <xdr:col>7</xdr:col>
          <xdr:colOff>-432000</xdr:colOff>
          <xdr:row>111</xdr:row>
          <xdr:rowOff>-114480</xdr:rowOff>
        </xdr:to>
        <xdr:sp>
          <xdr:nvSpPr>
            <xdr:cNvPr id="0" name="Pulsante di scelta 1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112</xdr:row>
          <xdr:rowOff>104760</xdr:rowOff>
        </xdr:from>
        <xdr:to>
          <xdr:col>6</xdr:col>
          <xdr:colOff>-440640</xdr:colOff>
          <xdr:row>113</xdr:row>
          <xdr:rowOff>-95040</xdr:rowOff>
        </xdr:to>
        <xdr:sp>
          <xdr:nvSpPr>
            <xdr:cNvPr id="0" name="Pulsante di scelta 1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112</xdr:row>
          <xdr:rowOff>104760</xdr:rowOff>
        </xdr:from>
        <xdr:to>
          <xdr:col>7</xdr:col>
          <xdr:colOff>-432000</xdr:colOff>
          <xdr:row>113</xdr:row>
          <xdr:rowOff>-95040</xdr:rowOff>
        </xdr:to>
        <xdr:sp>
          <xdr:nvSpPr>
            <xdr:cNvPr id="0" name="Pulsante di scelta 1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114</xdr:row>
          <xdr:rowOff>84960</xdr:rowOff>
        </xdr:from>
        <xdr:to>
          <xdr:col>6</xdr:col>
          <xdr:colOff>-449640</xdr:colOff>
          <xdr:row>115</xdr:row>
          <xdr:rowOff>-114840</xdr:rowOff>
        </xdr:to>
        <xdr:sp>
          <xdr:nvSpPr>
            <xdr:cNvPr id="0" name="Pulsante di scelta 1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114</xdr:row>
          <xdr:rowOff>104760</xdr:rowOff>
        </xdr:from>
        <xdr:to>
          <xdr:col>7</xdr:col>
          <xdr:colOff>-432000</xdr:colOff>
          <xdr:row>115</xdr:row>
          <xdr:rowOff>-95040</xdr:rowOff>
        </xdr:to>
        <xdr:sp>
          <xdr:nvSpPr>
            <xdr:cNvPr id="0" name="Pulsante di scelta 1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116</xdr:row>
          <xdr:rowOff>85320</xdr:rowOff>
        </xdr:from>
        <xdr:to>
          <xdr:col>6</xdr:col>
          <xdr:colOff>-440640</xdr:colOff>
          <xdr:row>117</xdr:row>
          <xdr:rowOff>-114840</xdr:rowOff>
        </xdr:to>
        <xdr:sp>
          <xdr:nvSpPr>
            <xdr:cNvPr id="0" name="Pulsante di scelta 1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116</xdr:row>
          <xdr:rowOff>105120</xdr:rowOff>
        </xdr:from>
        <xdr:to>
          <xdr:col>7</xdr:col>
          <xdr:colOff>-432000</xdr:colOff>
          <xdr:row>117</xdr:row>
          <xdr:rowOff>-95040</xdr:rowOff>
        </xdr:to>
        <xdr:sp>
          <xdr:nvSpPr>
            <xdr:cNvPr id="0" name="Pulsante di scelta 1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564840</xdr:colOff>
          <xdr:row>118</xdr:row>
          <xdr:rowOff>77040</xdr:rowOff>
        </xdr:from>
        <xdr:to>
          <xdr:col>6</xdr:col>
          <xdr:colOff>-440640</xdr:colOff>
          <xdr:row>119</xdr:row>
          <xdr:rowOff>-122760</xdr:rowOff>
        </xdr:to>
        <xdr:sp>
          <xdr:nvSpPr>
            <xdr:cNvPr id="0" name="Pulsante di scelta 1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499680</xdr:colOff>
          <xdr:row>118</xdr:row>
          <xdr:rowOff>85320</xdr:rowOff>
        </xdr:from>
        <xdr:to>
          <xdr:col>7</xdr:col>
          <xdr:colOff>-412920</xdr:colOff>
          <xdr:row>119</xdr:row>
          <xdr:rowOff>-114480</xdr:rowOff>
        </xdr:to>
        <xdr:sp>
          <xdr:nvSpPr>
            <xdr:cNvPr id="0" name="Pulsante di scelta 1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120</xdr:row>
          <xdr:rowOff>104400</xdr:rowOff>
        </xdr:from>
        <xdr:to>
          <xdr:col>6</xdr:col>
          <xdr:colOff>-432000</xdr:colOff>
          <xdr:row>121</xdr:row>
          <xdr:rowOff>-145080</xdr:rowOff>
        </xdr:to>
        <xdr:sp>
          <xdr:nvSpPr>
            <xdr:cNvPr id="0" name="Pulsante di scelta 1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120</xdr:row>
          <xdr:rowOff>86040</xdr:rowOff>
        </xdr:from>
        <xdr:to>
          <xdr:col>7</xdr:col>
          <xdr:colOff>-432000</xdr:colOff>
          <xdr:row>121</xdr:row>
          <xdr:rowOff>-163440</xdr:rowOff>
        </xdr:to>
        <xdr:sp>
          <xdr:nvSpPr>
            <xdr:cNvPr id="0" name="Pulsante di scelta 1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122</xdr:row>
          <xdr:rowOff>85320</xdr:rowOff>
        </xdr:from>
        <xdr:to>
          <xdr:col>6</xdr:col>
          <xdr:colOff>-432000</xdr:colOff>
          <xdr:row>123</xdr:row>
          <xdr:rowOff>-114480</xdr:rowOff>
        </xdr:to>
        <xdr:sp>
          <xdr:nvSpPr>
            <xdr:cNvPr id="0" name="Pulsante di scelta 1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122</xdr:row>
          <xdr:rowOff>104760</xdr:rowOff>
        </xdr:from>
        <xdr:to>
          <xdr:col>7</xdr:col>
          <xdr:colOff>-432000</xdr:colOff>
          <xdr:row>123</xdr:row>
          <xdr:rowOff>-94680</xdr:rowOff>
        </xdr:to>
        <xdr:sp>
          <xdr:nvSpPr>
            <xdr:cNvPr id="0" name="Pulsante di scelta 1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124</xdr:row>
          <xdr:rowOff>114480</xdr:rowOff>
        </xdr:from>
        <xdr:to>
          <xdr:col>6</xdr:col>
          <xdr:colOff>-432000</xdr:colOff>
          <xdr:row>125</xdr:row>
          <xdr:rowOff>-84960</xdr:rowOff>
        </xdr:to>
        <xdr:sp>
          <xdr:nvSpPr>
            <xdr:cNvPr id="0" name="Pulsante di scelta 1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499680</xdr:colOff>
          <xdr:row>124</xdr:row>
          <xdr:rowOff>85320</xdr:rowOff>
        </xdr:from>
        <xdr:to>
          <xdr:col>7</xdr:col>
          <xdr:colOff>-412920</xdr:colOff>
          <xdr:row>125</xdr:row>
          <xdr:rowOff>-114480</xdr:rowOff>
        </xdr:to>
        <xdr:sp>
          <xdr:nvSpPr>
            <xdr:cNvPr id="0" name="Pulsante di scelta 1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126</xdr:row>
          <xdr:rowOff>114480</xdr:rowOff>
        </xdr:from>
        <xdr:to>
          <xdr:col>6</xdr:col>
          <xdr:colOff>-449640</xdr:colOff>
          <xdr:row>127</xdr:row>
          <xdr:rowOff>-154440</xdr:rowOff>
        </xdr:to>
        <xdr:sp>
          <xdr:nvSpPr>
            <xdr:cNvPr id="0" name="Pulsante di scelta 1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126</xdr:row>
          <xdr:rowOff>142920</xdr:rowOff>
        </xdr:from>
        <xdr:to>
          <xdr:col>7</xdr:col>
          <xdr:colOff>-432000</xdr:colOff>
          <xdr:row>127</xdr:row>
          <xdr:rowOff>-125640</xdr:rowOff>
        </xdr:to>
        <xdr:sp>
          <xdr:nvSpPr>
            <xdr:cNvPr id="0" name="Pulsante di scelta 1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128</xdr:row>
          <xdr:rowOff>104760</xdr:rowOff>
        </xdr:from>
        <xdr:to>
          <xdr:col>6</xdr:col>
          <xdr:colOff>-432000</xdr:colOff>
          <xdr:row>129</xdr:row>
          <xdr:rowOff>-95040</xdr:rowOff>
        </xdr:to>
        <xdr:sp>
          <xdr:nvSpPr>
            <xdr:cNvPr id="0" name="Pulsante di scelta 1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499680</xdr:colOff>
          <xdr:row>128</xdr:row>
          <xdr:rowOff>104760</xdr:rowOff>
        </xdr:from>
        <xdr:to>
          <xdr:col>7</xdr:col>
          <xdr:colOff>-412920</xdr:colOff>
          <xdr:row>129</xdr:row>
          <xdr:rowOff>-95040</xdr:rowOff>
        </xdr:to>
        <xdr:sp>
          <xdr:nvSpPr>
            <xdr:cNvPr id="0" name="Pulsante di scelta 1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573840</xdr:colOff>
          <xdr:row>134</xdr:row>
          <xdr:rowOff>104040</xdr:rowOff>
        </xdr:from>
        <xdr:to>
          <xdr:col>6</xdr:col>
          <xdr:colOff>-432000</xdr:colOff>
          <xdr:row>135</xdr:row>
          <xdr:rowOff>-57960</xdr:rowOff>
        </xdr:to>
        <xdr:sp>
          <xdr:nvSpPr>
            <xdr:cNvPr id="0" name="Pulsante di scelta 1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134</xdr:row>
          <xdr:rowOff>104040</xdr:rowOff>
        </xdr:from>
        <xdr:to>
          <xdr:col>7</xdr:col>
          <xdr:colOff>-422280</xdr:colOff>
          <xdr:row>135</xdr:row>
          <xdr:rowOff>-57960</xdr:rowOff>
        </xdr:to>
        <xdr:sp>
          <xdr:nvSpPr>
            <xdr:cNvPr id="0" name="Pulsante di scelta 1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555840</xdr:colOff>
          <xdr:row>140</xdr:row>
          <xdr:rowOff>84960</xdr:rowOff>
        </xdr:from>
        <xdr:to>
          <xdr:col>6</xdr:col>
          <xdr:colOff>-449640</xdr:colOff>
          <xdr:row>141</xdr:row>
          <xdr:rowOff>-114480</xdr:rowOff>
        </xdr:to>
        <xdr:sp>
          <xdr:nvSpPr>
            <xdr:cNvPr id="0" name="Pulsante di scelta 1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461520</xdr:colOff>
          <xdr:row>140</xdr:row>
          <xdr:rowOff>84960</xdr:rowOff>
        </xdr:from>
        <xdr:to>
          <xdr:col>7</xdr:col>
          <xdr:colOff>-450720</xdr:colOff>
          <xdr:row>141</xdr:row>
          <xdr:rowOff>-114480</xdr:rowOff>
        </xdr:to>
        <xdr:sp>
          <xdr:nvSpPr>
            <xdr:cNvPr id="0" name="Pulsante di scelta 1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601920</xdr:colOff>
          <xdr:row>142</xdr:row>
          <xdr:rowOff>104760</xdr:rowOff>
        </xdr:from>
        <xdr:to>
          <xdr:col>6</xdr:col>
          <xdr:colOff>-403560</xdr:colOff>
          <xdr:row>143</xdr:row>
          <xdr:rowOff>-95040</xdr:rowOff>
        </xdr:to>
        <xdr:sp>
          <xdr:nvSpPr>
            <xdr:cNvPr id="0" name="Pulsante di scelta 1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461520</xdr:colOff>
          <xdr:row>142</xdr:row>
          <xdr:rowOff>84960</xdr:rowOff>
        </xdr:from>
        <xdr:to>
          <xdr:col>7</xdr:col>
          <xdr:colOff>-450720</xdr:colOff>
          <xdr:row>143</xdr:row>
          <xdr:rowOff>-114480</xdr:rowOff>
        </xdr:to>
        <xdr:sp>
          <xdr:nvSpPr>
            <xdr:cNvPr id="0" name="Pulsante di scelta 1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631440</xdr:colOff>
          <xdr:row>144</xdr:row>
          <xdr:rowOff>84960</xdr:rowOff>
        </xdr:from>
        <xdr:to>
          <xdr:col>6</xdr:col>
          <xdr:colOff>-374400</xdr:colOff>
          <xdr:row>145</xdr:row>
          <xdr:rowOff>-114840</xdr:rowOff>
        </xdr:to>
        <xdr:sp>
          <xdr:nvSpPr>
            <xdr:cNvPr id="0" name="Pulsante di scelta 16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144</xdr:row>
          <xdr:rowOff>84960</xdr:rowOff>
        </xdr:from>
        <xdr:to>
          <xdr:col>7</xdr:col>
          <xdr:colOff>-422280</xdr:colOff>
          <xdr:row>145</xdr:row>
          <xdr:rowOff>-114840</xdr:rowOff>
        </xdr:to>
        <xdr:sp>
          <xdr:nvSpPr>
            <xdr:cNvPr id="0" name="Pulsante di scelta 1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601920</xdr:colOff>
          <xdr:row>146</xdr:row>
          <xdr:rowOff>85320</xdr:rowOff>
        </xdr:from>
        <xdr:to>
          <xdr:col>6</xdr:col>
          <xdr:colOff>-403560</xdr:colOff>
          <xdr:row>147</xdr:row>
          <xdr:rowOff>-114840</xdr:rowOff>
        </xdr:to>
        <xdr:sp>
          <xdr:nvSpPr>
            <xdr:cNvPr id="0" name="Pulsante di scelta 16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499680</xdr:colOff>
          <xdr:row>146</xdr:row>
          <xdr:rowOff>77040</xdr:rowOff>
        </xdr:from>
        <xdr:to>
          <xdr:col>7</xdr:col>
          <xdr:colOff>-412920</xdr:colOff>
          <xdr:row>147</xdr:row>
          <xdr:rowOff>-123120</xdr:rowOff>
        </xdr:to>
        <xdr:sp>
          <xdr:nvSpPr>
            <xdr:cNvPr id="0" name="Pulsante di scelta 16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601920</xdr:colOff>
          <xdr:row>148</xdr:row>
          <xdr:rowOff>104760</xdr:rowOff>
        </xdr:from>
        <xdr:to>
          <xdr:col>6</xdr:col>
          <xdr:colOff>-403560</xdr:colOff>
          <xdr:row>149</xdr:row>
          <xdr:rowOff>-94680</xdr:rowOff>
        </xdr:to>
        <xdr:sp>
          <xdr:nvSpPr>
            <xdr:cNvPr id="0" name="Pulsante di scelta 16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518400</xdr:colOff>
          <xdr:row>148</xdr:row>
          <xdr:rowOff>104760</xdr:rowOff>
        </xdr:from>
        <xdr:to>
          <xdr:col>7</xdr:col>
          <xdr:colOff>-393840</xdr:colOff>
          <xdr:row>149</xdr:row>
          <xdr:rowOff>-94680</xdr:rowOff>
        </xdr:to>
        <xdr:sp>
          <xdr:nvSpPr>
            <xdr:cNvPr id="0" name="Pulsante di scelta 16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592920</xdr:colOff>
          <xdr:row>150</xdr:row>
          <xdr:rowOff>104760</xdr:rowOff>
        </xdr:from>
        <xdr:to>
          <xdr:col>6</xdr:col>
          <xdr:colOff>-412560</xdr:colOff>
          <xdr:row>151</xdr:row>
          <xdr:rowOff>-95040</xdr:rowOff>
        </xdr:to>
        <xdr:sp>
          <xdr:nvSpPr>
            <xdr:cNvPr id="0" name="Pulsante di scelta 16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499680</xdr:colOff>
          <xdr:row>150</xdr:row>
          <xdr:rowOff>104760</xdr:rowOff>
        </xdr:from>
        <xdr:to>
          <xdr:col>7</xdr:col>
          <xdr:colOff>-412920</xdr:colOff>
          <xdr:row>151</xdr:row>
          <xdr:rowOff>-95040</xdr:rowOff>
        </xdr:to>
        <xdr:sp>
          <xdr:nvSpPr>
            <xdr:cNvPr id="0" name="Pulsante di scelta 17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601920</xdr:colOff>
          <xdr:row>152</xdr:row>
          <xdr:rowOff>104400</xdr:rowOff>
        </xdr:from>
        <xdr:to>
          <xdr:col>6</xdr:col>
          <xdr:colOff>-403560</xdr:colOff>
          <xdr:row>153</xdr:row>
          <xdr:rowOff>-144720</xdr:rowOff>
        </xdr:to>
        <xdr:sp>
          <xdr:nvSpPr>
            <xdr:cNvPr id="0" name="Pulsante di scelta 17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480600</xdr:colOff>
          <xdr:row>152</xdr:row>
          <xdr:rowOff>104400</xdr:rowOff>
        </xdr:from>
        <xdr:to>
          <xdr:col>7</xdr:col>
          <xdr:colOff>-432000</xdr:colOff>
          <xdr:row>153</xdr:row>
          <xdr:rowOff>-144720</xdr:rowOff>
        </xdr:to>
        <xdr:sp>
          <xdr:nvSpPr>
            <xdr:cNvPr id="0" name="Pulsante di scelta 17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592920</xdr:colOff>
          <xdr:row>154</xdr:row>
          <xdr:rowOff>104760</xdr:rowOff>
        </xdr:from>
        <xdr:to>
          <xdr:col>6</xdr:col>
          <xdr:colOff>-412560</xdr:colOff>
          <xdr:row>155</xdr:row>
          <xdr:rowOff>-95040</xdr:rowOff>
        </xdr:to>
        <xdr:sp>
          <xdr:nvSpPr>
            <xdr:cNvPr id="0" name="Pulsante di scelta 17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489960</xdr:colOff>
          <xdr:row>154</xdr:row>
          <xdr:rowOff>104760</xdr:rowOff>
        </xdr:from>
        <xdr:to>
          <xdr:col>7</xdr:col>
          <xdr:colOff>-422280</xdr:colOff>
          <xdr:row>155</xdr:row>
          <xdr:rowOff>-95040</xdr:rowOff>
        </xdr:to>
        <xdr:sp>
          <xdr:nvSpPr>
            <xdr:cNvPr id="0" name="Pulsante di scelta 17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612360</xdr:colOff>
          <xdr:row>156</xdr:row>
          <xdr:rowOff>104760</xdr:rowOff>
        </xdr:from>
        <xdr:to>
          <xdr:col>6</xdr:col>
          <xdr:colOff>-393480</xdr:colOff>
          <xdr:row>157</xdr:row>
          <xdr:rowOff>-95040</xdr:rowOff>
        </xdr:to>
        <xdr:sp>
          <xdr:nvSpPr>
            <xdr:cNvPr id="0" name="Pulsante di scelta 17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499680</xdr:colOff>
          <xdr:row>156</xdr:row>
          <xdr:rowOff>84960</xdr:rowOff>
        </xdr:from>
        <xdr:to>
          <xdr:col>7</xdr:col>
          <xdr:colOff>-412920</xdr:colOff>
          <xdr:row>157</xdr:row>
          <xdr:rowOff>-114480</xdr:rowOff>
        </xdr:to>
        <xdr:sp>
          <xdr:nvSpPr>
            <xdr:cNvPr id="0" name="Pulsante di scelta 17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631440</xdr:colOff>
          <xdr:row>158</xdr:row>
          <xdr:rowOff>114480</xdr:rowOff>
        </xdr:from>
        <xdr:to>
          <xdr:col>6</xdr:col>
          <xdr:colOff>-374400</xdr:colOff>
          <xdr:row>159</xdr:row>
          <xdr:rowOff>-154440</xdr:rowOff>
        </xdr:to>
        <xdr:sp>
          <xdr:nvSpPr>
            <xdr:cNvPr id="0" name="Pulsante di scelta 17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518400</xdr:colOff>
          <xdr:row>158</xdr:row>
          <xdr:rowOff>104760</xdr:rowOff>
        </xdr:from>
        <xdr:to>
          <xdr:col>7</xdr:col>
          <xdr:colOff>-393840</xdr:colOff>
          <xdr:row>159</xdr:row>
          <xdr:rowOff>-164160</xdr:rowOff>
        </xdr:to>
        <xdr:sp>
          <xdr:nvSpPr>
            <xdr:cNvPr id="0" name="Pulsante di scelta 17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592920</xdr:colOff>
          <xdr:row>160</xdr:row>
          <xdr:rowOff>104760</xdr:rowOff>
        </xdr:from>
        <xdr:to>
          <xdr:col>6</xdr:col>
          <xdr:colOff>-412560</xdr:colOff>
          <xdr:row>161</xdr:row>
          <xdr:rowOff>-95040</xdr:rowOff>
        </xdr:to>
        <xdr:sp>
          <xdr:nvSpPr>
            <xdr:cNvPr id="0" name="Pulsante di scelta 17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518400</xdr:colOff>
          <xdr:row>160</xdr:row>
          <xdr:rowOff>114480</xdr:rowOff>
        </xdr:from>
        <xdr:to>
          <xdr:col>7</xdr:col>
          <xdr:colOff>-393840</xdr:colOff>
          <xdr:row>161</xdr:row>
          <xdr:rowOff>-85320</xdr:rowOff>
        </xdr:to>
        <xdr:sp>
          <xdr:nvSpPr>
            <xdr:cNvPr id="0" name="Pulsante di scelta 18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9000</xdr:colOff>
      <xdr:row>1</xdr:row>
      <xdr:rowOff>28440</xdr:rowOff>
    </xdr:from>
    <xdr:to>
      <xdr:col>30</xdr:col>
      <xdr:colOff>696960</xdr:colOff>
      <xdr:row>1</xdr:row>
      <xdr:rowOff>276840</xdr:rowOff>
    </xdr:to>
    <xdr:sp>
      <xdr:nvSpPr>
        <xdr:cNvPr id="13" name="Testo 9"/>
        <xdr:cNvSpPr/>
      </xdr:nvSpPr>
      <xdr:spPr>
        <a:xfrm>
          <a:off x="9000" y="342720"/>
          <a:ext cx="6438600" cy="2484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1 </a:t>
          </a:r>
          <a:r>
            <a:rPr b="0" lang="it-IT" sz="1200" spc="-1" strike="noStrike">
              <a:solidFill>
                <a:srgbClr val="000000"/>
              </a:solidFill>
              <a:latin typeface="Arial"/>
            </a:rPr>
            <a:t>- </a:t>
          </a:r>
          <a:r>
            <a:rPr b="0" lang="it-IT" sz="1000" spc="-1" strike="noStrike">
              <a:solidFill>
                <a:srgbClr val="000000"/>
              </a:solidFill>
              <a:latin typeface="Arial"/>
            </a:rPr>
            <a:t>Personale dipendente a tempo indeterminato e personale dirigente in servizio al 31 dicembre</a:t>
          </a:r>
          <a:endParaRPr b="0" lang="it-IT" sz="1000" spc="-1" strike="noStrike"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38520</xdr:rowOff>
    </xdr:from>
    <xdr:to>
      <xdr:col>29</xdr:col>
      <xdr:colOff>603000</xdr:colOff>
      <xdr:row>1</xdr:row>
      <xdr:rowOff>294480</xdr:rowOff>
    </xdr:to>
    <xdr:sp>
      <xdr:nvSpPr>
        <xdr:cNvPr id="14" name="Testo 9"/>
        <xdr:cNvSpPr/>
      </xdr:nvSpPr>
      <xdr:spPr>
        <a:xfrm>
          <a:off x="0" y="591120"/>
          <a:ext cx="4358880" cy="25596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2 </a:t>
          </a:r>
          <a:r>
            <a:rPr b="0" lang="it-IT" sz="800" spc="-1" strike="noStrike">
              <a:solidFill>
                <a:srgbClr val="000000"/>
              </a:solidFill>
              <a:latin typeface="Arial"/>
            </a:rPr>
            <a:t> -  </a:t>
          </a:r>
          <a:r>
            <a:rPr b="0" lang="it-IT" sz="1000" spc="-1" strike="noStrike">
              <a:solidFill>
                <a:srgbClr val="000000"/>
              </a:solidFill>
              <a:latin typeface="Arial"/>
            </a:rPr>
            <a:t>Personale con contratto o modalità di lavoro flessibile </a:t>
          </a:r>
          <a:endParaRPr b="0" lang="it-IT" sz="1000" spc="-1" strike="noStrike"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9000</xdr:colOff>
      <xdr:row>2</xdr:row>
      <xdr:rowOff>161280</xdr:rowOff>
    </xdr:from>
    <xdr:to>
      <xdr:col>10</xdr:col>
      <xdr:colOff>762480</xdr:colOff>
      <xdr:row>3</xdr:row>
      <xdr:rowOff>123840</xdr:rowOff>
    </xdr:to>
    <xdr:sp>
      <xdr:nvSpPr>
        <xdr:cNvPr id="15" name="Testo 9"/>
        <xdr:cNvSpPr/>
      </xdr:nvSpPr>
      <xdr:spPr>
        <a:xfrm>
          <a:off x="357120" y="590040"/>
          <a:ext cx="8511120" cy="25776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36360" rIns="0" tIns="27360" bIns="0" anchor="t">
          <a:noAutofit/>
        </a:bodyPr>
        <a:p>
          <a:r>
            <a:rPr b="1" lang="it-IT" sz="1200" spc="-1" strike="noStrike">
              <a:solidFill>
                <a:srgbClr val="000000"/>
              </a:solidFill>
              <a:latin typeface="Arial"/>
            </a:rPr>
            <a:t>Tabella 2A</a:t>
          </a:r>
          <a:r>
            <a:rPr b="0" lang="it-IT" sz="800" spc="-1" strike="noStrike">
              <a:solidFill>
                <a:srgbClr val="000000"/>
              </a:solidFill>
              <a:latin typeface="Arial"/>
            </a:rPr>
            <a:t> - </a:t>
          </a:r>
          <a:r>
            <a:rPr b="0" lang="it-IT" sz="1000" spc="-1" strike="noStrike">
              <a:solidFill>
                <a:srgbClr val="000000"/>
              </a:solidFill>
              <a:latin typeface="Arial"/>
            </a:rPr>
            <a:t>Distribuzione del personale a tempo determinato e co.co.co. per anzianità di rapporto </a:t>
          </a:r>
          <a:endParaRPr b="0" lang="it-IT" sz="1000" spc="-1" strike="noStrike"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rv-areacomune/IGOP/Users/gianluca.antonelli/AppData/Local/Temp/Temp1_Nuova_RALN_REGIONI%20E%20AUT_LOC_%20(CCNL%20NAZ_).zip/Copia3%20di%20RALN_REGIONI%20E%20AUT_LOC_%20(CCNL%20NAZ_)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srv-areacomune/IGOP/Users/giovanni.crescenzi/AppData/Local/Microsoft/Windows/Temporary%20Internet%20Files/Content.Outlook/FEDXD73J/2017-04-20_RALN_Gianluca%20-%20excel%20vecchio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srv-areacomune/IGOP/Condivisa/Kit/CA/Campione%20da%20RAL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Users/tizianam/Desktop/CONTO%20ANNUALE%202017/RALN2017_CONTO%20ANNUALE%20GIURIDICO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_1"/>
      <sheetName val="COCOCO"/>
      <sheetName val="SI_1A(COMUNI-PROVINCE)"/>
      <sheetName val="SI_1A(UNIONE_COMUNI)"/>
      <sheetName val="SI_1A(COMUNITA_MONTANE)"/>
      <sheetName val="SI_2(1)"/>
      <sheetName val="SI_2(2)"/>
      <sheetName val="t1"/>
      <sheetName val="t2"/>
      <sheetName val="t2A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(1)"/>
      <sheetName val="t15(2)"/>
      <sheetName val="Tabella Riconciliazione"/>
      <sheetName val="Valori Medi"/>
      <sheetName val="Squadratura 1"/>
      <sheetName val="Squadratura 2"/>
      <sheetName val="Squadratura 3"/>
      <sheetName val="Squadratura 4"/>
      <sheetName val="Squadratura 7"/>
      <sheetName val="Incongruenza 1"/>
      <sheetName val="Incongruenza 2"/>
      <sheetName val="Incongruenza 3"/>
      <sheetName val="Incongruenza 4 e controlli t14"/>
      <sheetName val="Incongruenza 5"/>
      <sheetName val="Incongruenza 6"/>
      <sheetName val="Incongruenza 7"/>
      <sheetName val="Incongruenza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15(1)"/>
      <sheetName val="t15(2)"/>
      <sheetName val="SICI(1)"/>
      <sheetName val="SICI(2)"/>
      <sheetName val="t1"/>
      <sheetName val="t12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I_1"/>
      <sheetName val="COCOCO"/>
      <sheetName val="SI_1A(COMUNI-PROVINCE)"/>
      <sheetName val="SI_1A(UNIONE_COMUNI)"/>
      <sheetName val="SI_1A(COMUNITA_MONTANE)"/>
      <sheetName val="SI_2(1)"/>
      <sheetName val="SI_2(2)"/>
      <sheetName val="t1"/>
      <sheetName val="t2"/>
      <sheetName val="t2A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(1)"/>
      <sheetName val="t15(2)"/>
      <sheetName val="Tabella Riconciliazione"/>
      <sheetName val="Valori Medi"/>
      <sheetName val="Squadratura 1"/>
      <sheetName val="Squadratura 2"/>
      <sheetName val="Squadratura 3"/>
      <sheetName val="Squadratura 4"/>
      <sheetName val="Squadratura 7"/>
      <sheetName val="Incongruenza 1"/>
      <sheetName val="Incongruenza 2"/>
      <sheetName val="Incongruenza 3"/>
      <sheetName val="Incongruenza 4 e controlli t14"/>
      <sheetName val="Incongruenza 5"/>
      <sheetName val="Incongruenza 6"/>
      <sheetName val="Incongruenza 7"/>
      <sheetName val="Incongruenza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I_1"/>
      <sheetName val="COCOCO"/>
      <sheetName val="SI_1A(COMUNI-PROVINCE-CITTA_ME)"/>
      <sheetName val="SI_1A(UNIONE_COMUNI)"/>
      <sheetName val="SI_1A(COMUNITA_MONTANE)"/>
      <sheetName val="SI_1A_CONV"/>
      <sheetName val="t1"/>
      <sheetName val="t2"/>
      <sheetName val="t2A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(1)"/>
      <sheetName val="t15(2)"/>
      <sheetName val="SICI(1)"/>
      <sheetName val="SICI(2)"/>
      <sheetName val="Tabella Riconciliazione"/>
      <sheetName val="Valori Medi"/>
      <sheetName val="Squadratura 1"/>
      <sheetName val="Squadratura 2"/>
      <sheetName val="Squadratura 3"/>
      <sheetName val="Squadratura 4"/>
      <sheetName val="Squadratura 7"/>
      <sheetName val="Incongruenze 1 e 11"/>
      <sheetName val="Incongruenza 2"/>
      <sheetName val="Incongruenze 3, 12 e 13"/>
      <sheetName val="Incongruenza 4 e controlli t14"/>
      <sheetName val="Incongruenza 5"/>
      <sheetName val="Incongruenza 6"/>
      <sheetName val="Incongruenza 7"/>
      <sheetName val="Incongruenza 8"/>
      <sheetName val="Incongruenza 10"/>
      <sheetName val="Incongruenza 14"/>
      <sheetName val="hrt1"/>
      <sheetName val="hrt2"/>
      <sheetName val="hrt2a"/>
      <sheetName val="hrt3"/>
      <sheetName val="hrt4"/>
      <sheetName val="hrt5"/>
      <sheetName val="hrt6"/>
      <sheetName val="hrt7"/>
      <sheetName val="hrt8"/>
      <sheetName val="hrt9"/>
      <sheetName val="hrt10"/>
      <sheetName val="hrt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"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F22">
            <v>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F31">
            <v>0</v>
          </cell>
          <cell r="G31">
            <v>1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F36">
            <v>0</v>
          </cell>
          <cell r="G36">
            <v>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17"/>
  <sheetViews>
    <sheetView showFormulas="false" showGridLines="false" showRowColHeaders="true" showZeros="true" rightToLeft="false" tabSelected="false" showOutlineSymbols="true" defaultGridColor="true" view="normal" topLeftCell="A3" colorId="64" zoomScale="120" zoomScaleNormal="120" zoomScalePageLayoutView="100" workbookViewId="0">
      <selection pane="topLeft" activeCell="D15" activeCellId="0" sqref="D15"/>
    </sheetView>
  </sheetViews>
  <sheetFormatPr defaultColWidth="6.328125" defaultRowHeight="13.5" zeroHeight="false" outlineLevelRow="0" outlineLevelCol="0"/>
  <cols>
    <col collapsed="false" customWidth="true" hidden="false" outlineLevel="0" max="1" min="1" style="1" width="6.65"/>
    <col collapsed="false" customWidth="true" hidden="false" outlineLevel="0" max="2" min="2" style="2" width="25.82"/>
    <col collapsed="false" customWidth="true" hidden="false" outlineLevel="0" max="3" min="3" style="2" width="30.99"/>
    <col collapsed="false" customWidth="true" hidden="false" outlineLevel="0" max="4" min="4" style="2" width="20.49"/>
    <col collapsed="false" customWidth="true" hidden="false" outlineLevel="0" max="5" min="5" style="2" width="40.65"/>
    <col collapsed="false" customWidth="true" hidden="false" outlineLevel="0" max="6" min="6" style="2" width="28.99"/>
    <col collapsed="false" customWidth="true" hidden="false" outlineLevel="0" max="7" min="7" style="2" width="25.99"/>
    <col collapsed="false" customWidth="true" hidden="true" outlineLevel="0" max="10" min="8" style="3" width="5.33"/>
    <col collapsed="false" customWidth="true" hidden="false" outlineLevel="0" max="11" min="11" style="3" width="38.82"/>
    <col collapsed="false" customWidth="false" hidden="false" outlineLevel="0" max="257" min="12" style="3" width="6.33"/>
  </cols>
  <sheetData>
    <row r="1" customFormat="false" ht="57.75" hidden="false" customHeight="true" outlineLevel="0" collapsed="false">
      <c r="A1" s="4" t="s">
        <v>0</v>
      </c>
    </row>
    <row r="2" s="8" customFormat="true" ht="20.25" hidden="true" customHeight="true" outlineLevel="0" collapsed="false">
      <c r="A2" s="5" t="s">
        <v>1</v>
      </c>
      <c r="B2" s="6"/>
      <c r="C2" s="7"/>
      <c r="D2" s="7"/>
      <c r="E2" s="7"/>
      <c r="F2" s="7"/>
      <c r="G2" s="6"/>
    </row>
    <row r="3" s="8" customFormat="true" ht="27" hidden="false" customHeight="true" outlineLevel="0" collapsed="false">
      <c r="A3" s="9"/>
      <c r="B3" s="10"/>
      <c r="C3" s="11" t="str">
        <f aca="false">t1!A1</f>
        <v>COMPARTO REGIONI ED AUTONOMIE LOCALI - anno 2017</v>
      </c>
      <c r="D3" s="11"/>
      <c r="E3" s="11"/>
      <c r="F3" s="11"/>
      <c r="G3" s="6"/>
    </row>
    <row r="4" customFormat="false" ht="13.5" hidden="true" customHeight="false" outlineLevel="0" collapsed="false">
      <c r="C4" s="12"/>
      <c r="D4" s="12"/>
      <c r="E4" s="12"/>
      <c r="F4" s="12"/>
      <c r="H4" s="13"/>
    </row>
    <row r="5" customFormat="false" ht="13.5" hidden="false" customHeight="false" outlineLevel="0" collapsed="false">
      <c r="E5" s="1"/>
      <c r="H5" s="13"/>
    </row>
    <row r="6" customFormat="false" ht="18" hidden="false" customHeight="true" outlineLevel="0" collapsed="false">
      <c r="B6" s="14" t="s">
        <v>2</v>
      </c>
      <c r="C6" s="14"/>
      <c r="D6" s="14"/>
      <c r="E6" s="14"/>
      <c r="F6" s="14"/>
      <c r="G6" s="14"/>
    </row>
    <row r="7" customFormat="false" ht="6" hidden="false" customHeight="true" outlineLevel="0" collapsed="false"/>
    <row r="8" customFormat="false" ht="19.5" hidden="true" customHeight="true" outlineLevel="0" collapsed="false">
      <c r="A8" s="15"/>
      <c r="B8" s="2" t="s">
        <v>3</v>
      </c>
      <c r="D8" s="16"/>
      <c r="E8" s="17"/>
      <c r="F8" s="17"/>
      <c r="G8" s="17"/>
    </row>
    <row r="9" customFormat="false" ht="29.1" hidden="true" customHeight="true" outlineLevel="0" collapsed="false">
      <c r="A9" s="15" t="s">
        <v>4</v>
      </c>
      <c r="B9" s="18" t="s">
        <v>5</v>
      </c>
      <c r="C9" s="18"/>
      <c r="D9" s="16"/>
      <c r="E9" s="19"/>
      <c r="F9" s="19"/>
      <c r="G9" s="19"/>
      <c r="K9" s="20" t="str">
        <f aca="false">IF(LEN(E9)=0,"E' NECESSARIO INSERIRE IL CODICE FISCALE DELL'ENTE","")</f>
        <v>E' NECESSARIO INSERIRE IL CODICE FISCALE DELL'ENTE</v>
      </c>
    </row>
    <row r="10" customFormat="false" ht="29.1" hidden="false" customHeight="true" outlineLevel="0" collapsed="false">
      <c r="A10" s="15"/>
      <c r="B10" s="18" t="s">
        <v>6</v>
      </c>
      <c r="C10" s="18"/>
      <c r="D10" s="16"/>
      <c r="E10" s="17" t="s">
        <v>7</v>
      </c>
      <c r="F10" s="17"/>
      <c r="G10" s="17"/>
      <c r="K10" s="20"/>
    </row>
    <row r="11" customFormat="false" ht="29.1" hidden="false" customHeight="true" outlineLevel="0" collapsed="false">
      <c r="A11" s="15"/>
      <c r="B11" s="18" t="s">
        <v>8</v>
      </c>
      <c r="C11" s="18"/>
      <c r="D11" s="16"/>
      <c r="E11" s="17" t="s">
        <v>9</v>
      </c>
      <c r="F11" s="17"/>
      <c r="G11" s="17"/>
      <c r="K11" s="20"/>
    </row>
    <row r="12" customFormat="false" ht="29.1" hidden="false" customHeight="true" outlineLevel="0" collapsed="false">
      <c r="A12" s="15"/>
      <c r="B12" s="18" t="s">
        <v>10</v>
      </c>
      <c r="C12" s="18"/>
      <c r="D12" s="16"/>
      <c r="E12" s="21" t="s">
        <v>11</v>
      </c>
      <c r="F12" s="21"/>
      <c r="G12" s="21"/>
      <c r="K12" s="20"/>
    </row>
    <row r="13" customFormat="false" ht="29.1" hidden="true" customHeight="true" outlineLevel="0" collapsed="false">
      <c r="A13" s="15" t="s">
        <v>4</v>
      </c>
      <c r="B13" s="18" t="s">
        <v>12</v>
      </c>
      <c r="C13" s="22"/>
      <c r="D13" s="23"/>
      <c r="E13" s="24"/>
      <c r="F13" s="25"/>
      <c r="G13" s="19"/>
      <c r="H13" s="26"/>
      <c r="I13" s="27"/>
      <c r="J13" s="28"/>
      <c r="K13" s="29" t="str">
        <f aca="false">IF(AND(LEN(C13)&gt;0,LEN(D13)&gt;0,LEN(E13)&gt;0,LEN(F13)&gt;0,LEN(G13)&gt;0),"","E' NECESSARIO COMPILARE TUTTI I DATI DELL'INDIRIZZO")</f>
        <v>E' NECESSARIO COMPILARE TUTTI I DATI DELL'INDIRIZZO</v>
      </c>
    </row>
    <row r="14" s="33" customFormat="true" ht="20.25" hidden="true" customHeight="true" outlineLevel="0" collapsed="false">
      <c r="A14" s="15"/>
      <c r="B14" s="30"/>
      <c r="C14" s="31" t="s">
        <v>13</v>
      </c>
      <c r="D14" s="32" t="s">
        <v>14</v>
      </c>
      <c r="E14" s="31" t="s">
        <v>15</v>
      </c>
      <c r="F14" s="31" t="s">
        <v>16</v>
      </c>
      <c r="G14" s="31"/>
    </row>
    <row r="15" s="36" customFormat="true" ht="29.1" hidden="false" customHeight="true" outlineLevel="0" collapsed="false">
      <c r="A15" s="2"/>
      <c r="B15" s="18" t="s">
        <v>17</v>
      </c>
      <c r="C15" s="34"/>
      <c r="D15" s="35" t="s">
        <v>18</v>
      </c>
      <c r="E15" s="35"/>
      <c r="F15" s="35"/>
      <c r="G15" s="35"/>
    </row>
    <row r="16" customFormat="false" ht="18" hidden="false" customHeight="true" outlineLevel="0" collapsed="false">
      <c r="A16" s="15"/>
      <c r="B16" s="14" t="s">
        <v>19</v>
      </c>
      <c r="C16" s="14"/>
      <c r="D16" s="14"/>
      <c r="E16" s="14"/>
      <c r="F16" s="14"/>
      <c r="G16" s="14"/>
    </row>
    <row r="17" s="39" customFormat="true" ht="15" hidden="false" customHeight="true" outlineLevel="0" collapsed="false">
      <c r="A17" s="15"/>
      <c r="B17" s="37" t="s">
        <v>20</v>
      </c>
      <c r="C17" s="38"/>
      <c r="D17" s="38"/>
      <c r="E17" s="38"/>
      <c r="F17" s="38"/>
      <c r="G17" s="38"/>
    </row>
    <row r="18" s="39" customFormat="true" ht="16.5" hidden="false" customHeight="false" outlineLevel="0" collapsed="false">
      <c r="A18" s="15"/>
      <c r="B18" s="40" t="s">
        <v>21</v>
      </c>
      <c r="C18" s="40"/>
      <c r="D18" s="40" t="s">
        <v>22</v>
      </c>
      <c r="E18" s="40"/>
      <c r="F18" s="41" t="s">
        <v>23</v>
      </c>
      <c r="G18" s="42"/>
    </row>
    <row r="19" customFormat="false" ht="22.5" hidden="false" customHeight="true" outlineLevel="0" collapsed="false">
      <c r="A19" s="15"/>
      <c r="B19" s="43" t="s">
        <v>24</v>
      </c>
      <c r="C19" s="43"/>
      <c r="D19" s="43" t="s">
        <v>25</v>
      </c>
      <c r="E19" s="43"/>
      <c r="F19" s="44" t="s">
        <v>26</v>
      </c>
      <c r="G19" s="44"/>
      <c r="K19" s="45"/>
    </row>
    <row r="20" s="39" customFormat="true" ht="15" hidden="false" customHeight="true" outlineLevel="0" collapsed="false">
      <c r="A20" s="15"/>
      <c r="B20" s="37" t="s">
        <v>27</v>
      </c>
      <c r="C20" s="46"/>
      <c r="D20" s="40"/>
      <c r="E20" s="40"/>
      <c r="F20" s="38"/>
      <c r="G20" s="38"/>
    </row>
    <row r="21" s="39" customFormat="true" ht="15" hidden="false" customHeight="true" outlineLevel="0" collapsed="false">
      <c r="A21" s="15"/>
      <c r="B21" s="40" t="s">
        <v>21</v>
      </c>
      <c r="C21" s="40"/>
      <c r="D21" s="40" t="s">
        <v>22</v>
      </c>
      <c r="E21" s="40"/>
      <c r="F21" s="41" t="s">
        <v>23</v>
      </c>
      <c r="G21" s="47"/>
    </row>
    <row r="22" customFormat="false" ht="23.25" hidden="false" customHeight="true" outlineLevel="0" collapsed="false">
      <c r="A22" s="15"/>
      <c r="B22" s="44" t="s">
        <v>28</v>
      </c>
      <c r="C22" s="44"/>
      <c r="D22" s="44" t="s">
        <v>29</v>
      </c>
      <c r="E22" s="44"/>
      <c r="F22" s="44" t="s">
        <v>30</v>
      </c>
      <c r="G22" s="44"/>
      <c r="K22" s="45" t="str">
        <f aca="false">IF(OR(LEN(B22)&gt;0,LEN(D22)&gt;0),IF(LEN(F22)=0,"E' NECESSARIO COMPILARE IL CAMPO E-MAIL"," ")," ")</f>
        <v> </v>
      </c>
    </row>
    <row r="23" customFormat="false" ht="23.25" hidden="false" customHeight="true" outlineLevel="0" collapsed="false">
      <c r="A23" s="15"/>
      <c r="B23" s="44" t="s">
        <v>31</v>
      </c>
      <c r="C23" s="44"/>
      <c r="D23" s="44" t="s">
        <v>32</v>
      </c>
      <c r="E23" s="44"/>
      <c r="F23" s="44" t="s">
        <v>33</v>
      </c>
      <c r="G23" s="44"/>
      <c r="K23" s="45" t="str">
        <f aca="false">IF(OR(LEN(B23)&gt;0,LEN(D23)&gt;0),IF(LEN(F23)=0,"E' NECESSARIO COMPILARE IL CAMPO E-MAIL"," ")," ")</f>
        <v> </v>
      </c>
    </row>
    <row r="24" customFormat="false" ht="23.25" hidden="false" customHeight="true" outlineLevel="0" collapsed="false">
      <c r="A24" s="15"/>
      <c r="B24" s="44"/>
      <c r="C24" s="44"/>
      <c r="D24" s="44"/>
      <c r="E24" s="44"/>
      <c r="F24" s="44"/>
      <c r="G24" s="44"/>
      <c r="K24" s="45" t="str">
        <f aca="false">IF(OR(LEN(B24)&gt;0,LEN(D24)&gt;0),IF(LEN(F24)=0,"E' NECESSARIO COMPILARE IL CAMPO E-MAIL"," ")," ")</f>
        <v> </v>
      </c>
    </row>
    <row r="25" customFormat="false" ht="23.25" hidden="false" customHeight="true" outlineLevel="0" collapsed="false">
      <c r="A25" s="15"/>
      <c r="B25" s="44"/>
      <c r="C25" s="44"/>
      <c r="D25" s="44"/>
      <c r="E25" s="44"/>
      <c r="F25" s="44"/>
      <c r="G25" s="44"/>
      <c r="K25" s="45" t="str">
        <f aca="false">IF(OR(LEN(B25)&gt;0,LEN(D25)&gt;0),IF(LEN(F25)=0,"E' NECESSARIO COMPILARE IL CAMPO E-MAIL"," ")," ")</f>
        <v> </v>
      </c>
    </row>
    <row r="26" customFormat="false" ht="23.25" hidden="false" customHeight="true" outlineLevel="0" collapsed="false">
      <c r="A26" s="15"/>
      <c r="B26" s="44"/>
      <c r="C26" s="44"/>
      <c r="D26" s="44"/>
      <c r="E26" s="44"/>
      <c r="F26" s="44"/>
      <c r="G26" s="44"/>
      <c r="K26" s="45" t="str">
        <f aca="false">IF(OR(LEN(B26)&gt;0,LEN(D26)&gt;0),IF(LEN(F26)=0,"E' NECESSARIO COMPILARE IL CAMPO E-MAIL"," ")," ")</f>
        <v> </v>
      </c>
    </row>
    <row r="27" s="13" customFormat="true" ht="18" hidden="false" customHeight="false" outlineLevel="0" collapsed="false">
      <c r="A27" s="15"/>
      <c r="B27" s="48"/>
      <c r="C27" s="49"/>
      <c r="D27" s="49"/>
      <c r="E27" s="50"/>
      <c r="F27" s="51"/>
      <c r="G27" s="51"/>
    </row>
    <row r="28" customFormat="false" ht="18" hidden="false" customHeight="true" outlineLevel="0" collapsed="false">
      <c r="A28" s="15"/>
      <c r="B28" s="52" t="s">
        <v>34</v>
      </c>
      <c r="C28" s="53"/>
      <c r="D28" s="53"/>
      <c r="E28" s="54"/>
      <c r="F28" s="55"/>
      <c r="G28" s="55"/>
      <c r="H28" s="56"/>
    </row>
    <row r="29" customFormat="false" ht="13.5" hidden="false" customHeight="true" outlineLevel="0" collapsed="false">
      <c r="A29" s="15"/>
      <c r="B29" s="53"/>
      <c r="C29" s="53"/>
      <c r="D29" s="53"/>
      <c r="E29" s="54"/>
      <c r="F29" s="57"/>
      <c r="G29" s="57"/>
      <c r="H29" s="56"/>
    </row>
    <row r="30" customFormat="false" ht="18" hidden="false" customHeight="true" outlineLevel="0" collapsed="false">
      <c r="A30" s="15"/>
      <c r="B30" s="14" t="s">
        <v>35</v>
      </c>
      <c r="C30" s="14"/>
      <c r="D30" s="14"/>
      <c r="E30" s="14"/>
      <c r="F30" s="14"/>
      <c r="G30" s="14"/>
      <c r="H30" s="56"/>
    </row>
    <row r="31" customFormat="false" ht="8.1" hidden="false" customHeight="true" outlineLevel="0" collapsed="false">
      <c r="A31" s="15"/>
      <c r="B31" s="58"/>
      <c r="E31" s="1"/>
    </row>
    <row r="32" s="61" customFormat="true" ht="15.75" hidden="false" customHeight="true" outlineLevel="0" collapsed="false">
      <c r="A32" s="15"/>
      <c r="B32" s="59" t="s">
        <v>36</v>
      </c>
      <c r="C32" s="59"/>
      <c r="D32" s="59" t="s">
        <v>37</v>
      </c>
      <c r="E32" s="59" t="s">
        <v>38</v>
      </c>
      <c r="F32" s="40" t="s">
        <v>39</v>
      </c>
      <c r="G32" s="60" t="s">
        <v>40</v>
      </c>
    </row>
    <row r="33" customFormat="false" ht="36" hidden="false" customHeight="true" outlineLevel="0" collapsed="false">
      <c r="A33" s="15"/>
      <c r="B33" s="23" t="s">
        <v>41</v>
      </c>
      <c r="C33" s="23"/>
      <c r="D33" s="23" t="s">
        <v>42</v>
      </c>
      <c r="E33" s="62" t="s">
        <v>43</v>
      </c>
      <c r="F33" s="63" t="s">
        <v>44</v>
      </c>
      <c r="G33" s="63" t="s">
        <v>9</v>
      </c>
      <c r="K33" s="45" t="str">
        <f aca="false">IF(AND(LEN(B33)&gt;0,LEN(D33)&gt;0,LEN(E33)&gt;0,LEN(F33)&gt;0),"","COMPILARE TUTTI I DATI DEL RESPONSABILE CONTRASSEGNATI CON L'ASTERISCO")</f>
        <v/>
      </c>
    </row>
    <row r="34" customFormat="false" ht="20.25" hidden="true" customHeight="true" outlineLevel="0" collapsed="false">
      <c r="A34" s="15"/>
      <c r="B34" s="64"/>
      <c r="C34" s="64"/>
      <c r="D34" s="64"/>
      <c r="E34" s="65"/>
      <c r="F34" s="66"/>
      <c r="G34" s="66"/>
    </row>
    <row r="35" customFormat="false" ht="18" hidden="false" customHeight="true" outlineLevel="0" collapsed="false">
      <c r="A35" s="15"/>
      <c r="B35" s="18"/>
      <c r="C35" s="18"/>
      <c r="D35" s="67"/>
      <c r="E35" s="67"/>
      <c r="F35" s="1"/>
      <c r="G35" s="1"/>
    </row>
    <row r="36" customFormat="false" ht="18" hidden="false" customHeight="true" outlineLevel="0" collapsed="false">
      <c r="A36" s="15"/>
      <c r="B36" s="14" t="s">
        <v>45</v>
      </c>
      <c r="C36" s="14"/>
      <c r="D36" s="14"/>
      <c r="E36" s="14"/>
      <c r="F36" s="14"/>
      <c r="G36" s="14"/>
      <c r="H36" s="56"/>
    </row>
    <row r="37" customFormat="false" ht="8.1" hidden="false" customHeight="true" outlineLevel="0" collapsed="false">
      <c r="A37" s="15"/>
      <c r="B37" s="58"/>
      <c r="E37" s="1"/>
    </row>
    <row r="38" s="61" customFormat="true" ht="15.75" hidden="false" customHeight="true" outlineLevel="0" collapsed="false">
      <c r="A38" s="15"/>
      <c r="B38" s="59" t="s">
        <v>21</v>
      </c>
      <c r="C38" s="59"/>
      <c r="D38" s="59" t="s">
        <v>22</v>
      </c>
      <c r="E38" s="59" t="s">
        <v>23</v>
      </c>
      <c r="F38" s="68" t="s">
        <v>6</v>
      </c>
      <c r="G38" s="60" t="s">
        <v>40</v>
      </c>
    </row>
    <row r="39" customFormat="false" ht="23.25" hidden="false" customHeight="true" outlineLevel="0" collapsed="false">
      <c r="A39" s="15"/>
      <c r="B39" s="69" t="s">
        <v>46</v>
      </c>
      <c r="C39" s="69"/>
      <c r="D39" s="69" t="s">
        <v>47</v>
      </c>
      <c r="E39" s="70" t="s">
        <v>48</v>
      </c>
      <c r="F39" s="71" t="s">
        <v>49</v>
      </c>
      <c r="G39" s="71" t="s">
        <v>9</v>
      </c>
      <c r="K39" s="45"/>
    </row>
    <row r="40" customFormat="false" ht="18" hidden="false" customHeight="true" outlineLevel="0" collapsed="false">
      <c r="A40" s="15"/>
      <c r="B40" s="18"/>
      <c r="C40" s="18"/>
      <c r="D40" s="67"/>
      <c r="E40" s="67"/>
      <c r="F40" s="1"/>
      <c r="G40" s="1"/>
    </row>
    <row r="41" customFormat="false" ht="18" hidden="false" customHeight="true" outlineLevel="0" collapsed="false">
      <c r="A41" s="15"/>
      <c r="B41" s="14" t="s">
        <v>50</v>
      </c>
      <c r="C41" s="14"/>
      <c r="D41" s="14"/>
      <c r="E41" s="14"/>
      <c r="F41" s="14"/>
      <c r="G41" s="14"/>
    </row>
    <row r="42" customFormat="false" ht="6" hidden="false" customHeight="true" outlineLevel="0" collapsed="false">
      <c r="A42" s="15"/>
      <c r="B42" s="18"/>
      <c r="C42" s="18"/>
      <c r="D42" s="67"/>
      <c r="E42" s="67"/>
      <c r="F42" s="72"/>
      <c r="G42" s="72"/>
    </row>
    <row r="43" customFormat="false" ht="29.25" hidden="true" customHeight="true" outlineLevel="0" collapsed="false">
      <c r="A43" s="15" t="n">
        <v>1</v>
      </c>
      <c r="B43" s="73" t="s">
        <v>51</v>
      </c>
      <c r="C43" s="73"/>
      <c r="D43" s="73"/>
      <c r="E43" s="73"/>
      <c r="F43" s="73"/>
      <c r="G43" s="73"/>
      <c r="H43" s="74"/>
      <c r="I43" s="74"/>
      <c r="J43" s="75"/>
      <c r="K43" s="45"/>
    </row>
    <row r="44" customFormat="false" ht="29.25" hidden="true" customHeight="true" outlineLevel="0" collapsed="false">
      <c r="A44" s="15" t="n">
        <v>2</v>
      </c>
      <c r="B44" s="73" t="s">
        <v>51</v>
      </c>
      <c r="C44" s="73"/>
      <c r="D44" s="73"/>
      <c r="E44" s="73"/>
      <c r="F44" s="73"/>
      <c r="G44" s="73"/>
      <c r="H44" s="74"/>
      <c r="I44" s="74"/>
      <c r="J44" s="75"/>
      <c r="K44" s="45"/>
    </row>
    <row r="45" customFormat="false" ht="4.15" hidden="true" customHeight="true" outlineLevel="0" collapsed="false">
      <c r="A45" s="15"/>
      <c r="B45" s="73"/>
      <c r="C45" s="73"/>
      <c r="D45" s="73"/>
      <c r="E45" s="73"/>
      <c r="F45" s="73"/>
      <c r="G45" s="73"/>
      <c r="H45" s="74"/>
      <c r="I45" s="74"/>
      <c r="J45" s="75"/>
      <c r="K45" s="45"/>
    </row>
    <row r="46" customFormat="false" ht="15" hidden="true" customHeight="true" outlineLevel="0" collapsed="false">
      <c r="A46" s="15"/>
      <c r="B46" s="73"/>
      <c r="C46" s="73"/>
      <c r="D46" s="73"/>
      <c r="E46" s="73"/>
      <c r="F46" s="73"/>
      <c r="G46" s="76"/>
      <c r="H46" s="74"/>
      <c r="I46" s="74"/>
      <c r="J46" s="75"/>
      <c r="K46" s="45"/>
    </row>
    <row r="47" customFormat="false" ht="29.25" hidden="true" customHeight="true" outlineLevel="0" collapsed="false">
      <c r="A47" s="15" t="s">
        <v>52</v>
      </c>
      <c r="B47" s="73" t="s">
        <v>51</v>
      </c>
      <c r="C47" s="73"/>
      <c r="D47" s="73"/>
      <c r="E47" s="73"/>
      <c r="F47" s="73"/>
      <c r="G47" s="77"/>
      <c r="H47" s="74"/>
      <c r="I47" s="74"/>
      <c r="J47" s="75"/>
      <c r="K47" s="45"/>
    </row>
    <row r="48" customFormat="false" ht="4.15" hidden="true" customHeight="true" outlineLevel="0" collapsed="false">
      <c r="A48" s="15"/>
      <c r="B48" s="73"/>
      <c r="C48" s="73"/>
      <c r="D48" s="73"/>
      <c r="E48" s="73"/>
      <c r="F48" s="73"/>
      <c r="G48" s="12"/>
      <c r="H48" s="74"/>
      <c r="I48" s="74"/>
      <c r="J48" s="75"/>
      <c r="K48" s="45"/>
    </row>
    <row r="49" customFormat="false" ht="15" hidden="true" customHeight="true" outlineLevel="0" collapsed="false">
      <c r="A49" s="15"/>
      <c r="B49" s="73"/>
      <c r="C49" s="73"/>
      <c r="D49" s="73"/>
      <c r="E49" s="73"/>
      <c r="F49" s="73"/>
      <c r="G49" s="76"/>
      <c r="H49" s="74"/>
      <c r="I49" s="74"/>
      <c r="J49" s="75"/>
      <c r="K49" s="45"/>
    </row>
    <row r="50" customFormat="false" ht="29.25" hidden="true" customHeight="true" outlineLevel="0" collapsed="false">
      <c r="A50" s="15" t="s">
        <v>53</v>
      </c>
      <c r="B50" s="73" t="s">
        <v>51</v>
      </c>
      <c r="C50" s="73"/>
      <c r="D50" s="73"/>
      <c r="E50" s="73"/>
      <c r="F50" s="73"/>
      <c r="G50" s="77"/>
      <c r="H50" s="74"/>
      <c r="I50" s="74"/>
      <c r="J50" s="75"/>
      <c r="K50" s="45"/>
    </row>
    <row r="51" customFormat="false" ht="4.15" hidden="true" customHeight="true" outlineLevel="0" collapsed="false">
      <c r="A51" s="15"/>
      <c r="B51" s="73"/>
      <c r="C51" s="73"/>
      <c r="D51" s="73"/>
      <c r="E51" s="73"/>
      <c r="F51" s="73"/>
      <c r="G51" s="78"/>
      <c r="H51" s="74"/>
      <c r="I51" s="74"/>
      <c r="J51" s="75"/>
      <c r="K51" s="45"/>
    </row>
    <row r="52" customFormat="false" ht="16.5" hidden="false" customHeight="false" outlineLevel="0" collapsed="false">
      <c r="A52" s="15"/>
      <c r="B52" s="1"/>
      <c r="C52" s="1"/>
      <c r="F52" s="72"/>
      <c r="G52" s="76" t="s">
        <v>54</v>
      </c>
    </row>
    <row r="53" customFormat="false" ht="27" hidden="false" customHeight="true" outlineLevel="0" collapsed="false">
      <c r="A53" s="15" t="n">
        <v>5</v>
      </c>
      <c r="B53" s="79" t="s">
        <v>55</v>
      </c>
      <c r="C53" s="79"/>
      <c r="D53" s="79"/>
      <c r="E53" s="79"/>
      <c r="F53" s="79"/>
      <c r="G53" s="80" t="n">
        <v>0</v>
      </c>
      <c r="K53" s="45" t="str">
        <f aca="false">IF(G53="","INSERIRE CAMPO OBBLIGATORIO",IF(G53=" ","INSERIRE NUMERO VALIDO",""))</f>
        <v/>
      </c>
    </row>
    <row r="54" customFormat="false" ht="4.5" hidden="false" customHeight="true" outlineLevel="0" collapsed="false">
      <c r="A54" s="15"/>
      <c r="B54" s="81"/>
      <c r="C54" s="81"/>
      <c r="D54" s="82"/>
      <c r="E54" s="82"/>
      <c r="F54" s="82"/>
      <c r="G54" s="83"/>
    </row>
    <row r="55" customFormat="false" ht="16.5" hidden="false" customHeight="false" outlineLevel="0" collapsed="false">
      <c r="A55" s="15"/>
      <c r="B55" s="84"/>
      <c r="C55" s="84"/>
      <c r="D55" s="85"/>
      <c r="E55" s="86"/>
      <c r="F55" s="87"/>
      <c r="G55" s="76" t="s">
        <v>56</v>
      </c>
    </row>
    <row r="56" customFormat="false" ht="24" hidden="false" customHeight="true" outlineLevel="0" collapsed="false">
      <c r="A56" s="15" t="n">
        <v>6</v>
      </c>
      <c r="B56" s="79" t="s">
        <v>57</v>
      </c>
      <c r="C56" s="79"/>
      <c r="D56" s="79"/>
      <c r="E56" s="79"/>
      <c r="F56" s="79"/>
      <c r="G56" s="88" t="n">
        <v>0</v>
      </c>
      <c r="K56" s="45" t="str">
        <f aca="false">IF(G56="","INSERIRE CAMPO OBBLIGATORIO",IF(G56=" ","INSERIRE NUMERO VALIDO",IF(AND(G56&gt;0,G56&lt;999999999999,COCOCO!$I$24=0),"COMPILARE LA SI_COCOCO","")))</f>
        <v/>
      </c>
    </row>
    <row r="57" customFormat="false" ht="4.5" hidden="false" customHeight="true" outlineLevel="0" collapsed="false">
      <c r="A57" s="15"/>
      <c r="B57" s="81"/>
      <c r="C57" s="89"/>
      <c r="D57" s="85"/>
      <c r="E57" s="86"/>
      <c r="F57" s="87"/>
      <c r="G57" s="12"/>
    </row>
    <row r="58" customFormat="false" ht="16.5" hidden="false" customHeight="false" outlineLevel="0" collapsed="false">
      <c r="A58" s="15"/>
      <c r="B58" s="84"/>
      <c r="C58" s="90"/>
      <c r="D58" s="91"/>
      <c r="E58" s="92"/>
      <c r="F58" s="93"/>
      <c r="G58" s="76" t="s">
        <v>56</v>
      </c>
    </row>
    <row r="59" customFormat="false" ht="24" hidden="false" customHeight="true" outlineLevel="0" collapsed="false">
      <c r="A59" s="15" t="n">
        <v>7</v>
      </c>
      <c r="B59" s="79" t="s">
        <v>58</v>
      </c>
      <c r="C59" s="79"/>
      <c r="D59" s="79"/>
      <c r="E59" s="79"/>
      <c r="F59" s="79"/>
      <c r="G59" s="80" t="n">
        <v>0</v>
      </c>
      <c r="K59" s="45" t="str">
        <f aca="false">IF(G59="","INSERIRE CAMPO OBBLIGATORIO",IF(G59=" ","INSERIRE NUMERO VALIDO",""))</f>
        <v/>
      </c>
    </row>
    <row r="60" customFormat="false" ht="4.5" hidden="false" customHeight="true" outlineLevel="0" collapsed="false">
      <c r="A60" s="15"/>
      <c r="B60" s="81"/>
      <c r="C60" s="89"/>
      <c r="D60" s="85"/>
      <c r="E60" s="86"/>
      <c r="F60" s="87"/>
      <c r="G60" s="12" t="s">
        <v>59</v>
      </c>
    </row>
    <row r="61" customFormat="false" ht="16.5" hidden="false" customHeight="false" outlineLevel="0" collapsed="false">
      <c r="A61" s="15"/>
      <c r="B61" s="84"/>
      <c r="C61" s="90"/>
      <c r="D61" s="91"/>
      <c r="E61" s="92"/>
      <c r="F61" s="93"/>
      <c r="G61" s="76" t="s">
        <v>56</v>
      </c>
    </row>
    <row r="62" customFormat="false" ht="24" hidden="false" customHeight="true" outlineLevel="0" collapsed="false">
      <c r="A62" s="15" t="n">
        <v>8</v>
      </c>
      <c r="B62" s="79" t="s">
        <v>60</v>
      </c>
      <c r="C62" s="79"/>
      <c r="D62" s="79"/>
      <c r="E62" s="79"/>
      <c r="F62" s="79"/>
      <c r="G62" s="80" t="n">
        <v>3</v>
      </c>
      <c r="K62" s="45" t="str">
        <f aca="false">IF(G62="","INSERIRE CAMPO OBBLIGATORIO",IF(G62=" ","INSERIRE NUMERO VALIDO",""))</f>
        <v/>
      </c>
    </row>
    <row r="63" customFormat="false" ht="4.5" hidden="false" customHeight="true" outlineLevel="0" collapsed="false">
      <c r="A63" s="15"/>
      <c r="B63" s="81"/>
      <c r="C63" s="89"/>
      <c r="D63" s="85"/>
      <c r="E63" s="86"/>
      <c r="F63" s="87"/>
      <c r="G63" s="12" t="s">
        <v>59</v>
      </c>
    </row>
    <row r="64" s="1" customFormat="true" ht="15" hidden="true" customHeight="true" outlineLevel="0" collapsed="false">
      <c r="A64" s="94"/>
      <c r="B64" s="81"/>
      <c r="C64" s="89"/>
      <c r="D64" s="85"/>
      <c r="E64" s="86"/>
      <c r="F64" s="87"/>
      <c r="G64" s="0"/>
      <c r="H64" s="0"/>
      <c r="I64" s="95"/>
      <c r="J64" s="95"/>
    </row>
    <row r="65" s="1" customFormat="true" ht="15" hidden="true" customHeight="true" outlineLevel="0" collapsed="false">
      <c r="A65" s="94"/>
      <c r="B65" s="81"/>
      <c r="C65" s="89"/>
      <c r="D65" s="85"/>
      <c r="E65" s="86"/>
      <c r="F65" s="87"/>
      <c r="G65" s="0"/>
      <c r="H65" s="0"/>
      <c r="I65" s="96"/>
      <c r="J65" s="95"/>
    </row>
    <row r="66" s="1" customFormat="true" ht="15" hidden="true" customHeight="true" outlineLevel="0" collapsed="false">
      <c r="A66" s="94"/>
      <c r="B66" s="81"/>
      <c r="C66" s="89"/>
      <c r="D66" s="85"/>
      <c r="E66" s="86"/>
      <c r="F66" s="87"/>
      <c r="G66" s="0"/>
      <c r="H66" s="0"/>
      <c r="I66" s="96"/>
      <c r="J66" s="95"/>
    </row>
    <row r="67" s="1" customFormat="true" ht="15" hidden="true" customHeight="true" outlineLevel="0" collapsed="false">
      <c r="A67" s="94"/>
      <c r="B67" s="81"/>
      <c r="C67" s="89"/>
      <c r="D67" s="85"/>
      <c r="E67" s="86"/>
      <c r="F67" s="87"/>
      <c r="G67" s="0"/>
      <c r="H67" s="0"/>
      <c r="I67" s="96"/>
      <c r="J67" s="95"/>
    </row>
    <row r="68" s="1" customFormat="true" ht="15" hidden="true" customHeight="true" outlineLevel="0" collapsed="false">
      <c r="A68" s="94"/>
      <c r="B68" s="81"/>
      <c r="C68" s="89"/>
      <c r="D68" s="85"/>
      <c r="E68" s="86"/>
      <c r="F68" s="87"/>
      <c r="G68" s="0"/>
      <c r="H68" s="0"/>
      <c r="I68" s="96"/>
      <c r="J68" s="95"/>
    </row>
    <row r="69" s="1" customFormat="true" ht="15" hidden="true" customHeight="true" outlineLevel="0" collapsed="false">
      <c r="A69" s="94"/>
      <c r="B69" s="81"/>
      <c r="C69" s="89"/>
      <c r="D69" s="85"/>
      <c r="E69" s="86"/>
      <c r="F69" s="87"/>
      <c r="G69" s="0"/>
      <c r="H69" s="0"/>
      <c r="I69" s="96"/>
      <c r="J69" s="95"/>
    </row>
    <row r="70" customFormat="false" ht="9.95" hidden="true" customHeight="true" outlineLevel="0" collapsed="false">
      <c r="A70" s="15"/>
      <c r="B70" s="81"/>
      <c r="C70" s="89"/>
      <c r="D70" s="85"/>
      <c r="E70" s="86"/>
      <c r="F70" s="87"/>
      <c r="G70" s="97"/>
    </row>
    <row r="71" customFormat="false" ht="9.95" hidden="true" customHeight="true" outlineLevel="0" collapsed="false">
      <c r="A71" s="15"/>
      <c r="B71" s="81"/>
      <c r="C71" s="89"/>
      <c r="D71" s="85"/>
      <c r="E71" s="86"/>
      <c r="F71" s="87"/>
      <c r="G71" s="97"/>
    </row>
    <row r="72" customFormat="false" ht="9.95" hidden="true" customHeight="true" outlineLevel="0" collapsed="false">
      <c r="A72" s="15"/>
      <c r="B72" s="81"/>
      <c r="C72" s="89"/>
      <c r="D72" s="85"/>
      <c r="E72" s="86"/>
      <c r="F72" s="87"/>
      <c r="G72" s="97"/>
    </row>
    <row r="73" customFormat="false" ht="9.95" hidden="true" customHeight="true" outlineLevel="0" collapsed="false">
      <c r="A73" s="15"/>
      <c r="B73" s="81"/>
      <c r="C73" s="89"/>
      <c r="D73" s="85"/>
      <c r="E73" s="86"/>
      <c r="F73" s="87"/>
      <c r="G73" s="97"/>
    </row>
    <row r="74" customFormat="false" ht="9.95" hidden="true" customHeight="true" outlineLevel="0" collapsed="false">
      <c r="A74" s="15"/>
      <c r="B74" s="81"/>
      <c r="C74" s="89"/>
      <c r="D74" s="85"/>
      <c r="E74" s="86"/>
      <c r="F74" s="87"/>
      <c r="G74" s="97"/>
    </row>
    <row r="75" customFormat="false" ht="9.95" hidden="true" customHeight="true" outlineLevel="0" collapsed="false">
      <c r="A75" s="15"/>
      <c r="B75" s="81"/>
      <c r="C75" s="89"/>
      <c r="D75" s="85"/>
      <c r="E75" s="86"/>
      <c r="F75" s="87"/>
      <c r="G75" s="97"/>
    </row>
    <row r="76" customFormat="false" ht="9.95" hidden="true" customHeight="true" outlineLevel="0" collapsed="false">
      <c r="A76" s="15"/>
      <c r="B76" s="81"/>
      <c r="C76" s="89"/>
      <c r="D76" s="85"/>
      <c r="E76" s="86"/>
      <c r="F76" s="87"/>
      <c r="G76" s="97"/>
    </row>
    <row r="77" customFormat="false" ht="9.95" hidden="true" customHeight="true" outlineLevel="0" collapsed="false">
      <c r="A77" s="15"/>
      <c r="B77" s="81"/>
      <c r="C77" s="89"/>
      <c r="D77" s="85"/>
      <c r="E77" s="86"/>
      <c r="F77" s="87"/>
      <c r="G77" s="97"/>
    </row>
    <row r="78" customFormat="false" ht="9.95" hidden="true" customHeight="true" outlineLevel="0" collapsed="false">
      <c r="A78" s="15"/>
      <c r="B78" s="81"/>
      <c r="C78" s="89"/>
      <c r="D78" s="85"/>
      <c r="E78" s="86"/>
      <c r="F78" s="87"/>
      <c r="G78" s="97"/>
    </row>
    <row r="79" customFormat="false" ht="9.95" hidden="true" customHeight="true" outlineLevel="0" collapsed="false">
      <c r="A79" s="15"/>
      <c r="B79" s="81"/>
      <c r="C79" s="89"/>
      <c r="D79" s="85"/>
      <c r="E79" s="86"/>
      <c r="F79" s="87"/>
      <c r="G79" s="98"/>
      <c r="K79" s="45"/>
    </row>
    <row r="80" customFormat="false" ht="17.25" hidden="true" customHeight="true" outlineLevel="0" collapsed="false">
      <c r="A80" s="15"/>
      <c r="B80" s="81"/>
      <c r="C80" s="89"/>
      <c r="D80" s="85"/>
      <c r="E80" s="86"/>
      <c r="F80" s="87"/>
      <c r="G80" s="12"/>
    </row>
    <row r="81" customFormat="false" ht="16.5" hidden="false" customHeight="false" outlineLevel="0" collapsed="false">
      <c r="A81" s="15"/>
      <c r="B81" s="84"/>
      <c r="C81" s="90"/>
      <c r="D81" s="91"/>
      <c r="E81" s="92"/>
      <c r="F81" s="93"/>
      <c r="G81" s="76" t="s">
        <v>61</v>
      </c>
    </row>
    <row r="82" customFormat="false" ht="27" hidden="false" customHeight="true" outlineLevel="0" collapsed="false">
      <c r="A82" s="15" t="n">
        <v>9</v>
      </c>
      <c r="B82" s="79" t="s">
        <v>62</v>
      </c>
      <c r="C82" s="79"/>
      <c r="D82" s="79"/>
      <c r="E82" s="79"/>
      <c r="F82" s="79"/>
      <c r="G82" s="80" t="n">
        <v>1123</v>
      </c>
      <c r="K82" s="45"/>
    </row>
    <row r="83" customFormat="false" ht="5.25" hidden="false" customHeight="true" outlineLevel="0" collapsed="false">
      <c r="A83" s="15"/>
      <c r="B83" s="99"/>
      <c r="C83" s="99"/>
      <c r="D83" s="99"/>
      <c r="E83" s="99"/>
      <c r="F83" s="100"/>
      <c r="G83" s="12"/>
      <c r="K83" s="45"/>
    </row>
    <row r="84" customFormat="false" ht="16.5" hidden="false" customHeight="false" outlineLevel="0" collapsed="false">
      <c r="A84" s="15"/>
      <c r="B84" s="84"/>
      <c r="C84" s="90"/>
      <c r="D84" s="91"/>
      <c r="E84" s="92"/>
      <c r="F84" s="93"/>
      <c r="G84" s="76" t="s">
        <v>54</v>
      </c>
    </row>
    <row r="85" customFormat="false" ht="27" hidden="false" customHeight="true" outlineLevel="0" collapsed="false">
      <c r="A85" s="15" t="n">
        <v>10</v>
      </c>
      <c r="B85" s="79" t="s">
        <v>63</v>
      </c>
      <c r="C85" s="79"/>
      <c r="D85" s="79"/>
      <c r="E85" s="79"/>
      <c r="F85" s="79"/>
      <c r="G85" s="80" t="n">
        <v>5</v>
      </c>
      <c r="K85" s="45"/>
    </row>
    <row r="86" customFormat="false" ht="5.25" hidden="false" customHeight="true" outlineLevel="0" collapsed="false">
      <c r="A86" s="15"/>
      <c r="B86" s="99"/>
      <c r="C86" s="99"/>
      <c r="D86" s="99"/>
      <c r="E86" s="99"/>
      <c r="F86" s="100"/>
      <c r="G86" s="12"/>
      <c r="K86" s="45"/>
    </row>
    <row r="87" customFormat="false" ht="16.5" hidden="true" customHeight="false" outlineLevel="0" collapsed="false">
      <c r="A87" s="15"/>
      <c r="B87" s="84"/>
      <c r="C87" s="90"/>
      <c r="D87" s="91"/>
      <c r="E87" s="92"/>
      <c r="F87" s="93"/>
      <c r="G87" s="76"/>
    </row>
    <row r="88" customFormat="false" ht="27" hidden="true" customHeight="true" outlineLevel="0" collapsed="false">
      <c r="A88" s="15" t="n">
        <v>11</v>
      </c>
      <c r="B88" s="79" t="s">
        <v>51</v>
      </c>
      <c r="C88" s="79"/>
      <c r="D88" s="79"/>
      <c r="E88" s="79"/>
      <c r="F88" s="79"/>
      <c r="G88" s="77"/>
      <c r="K88" s="45"/>
    </row>
    <row r="89" customFormat="false" ht="5.25" hidden="true" customHeight="true" outlineLevel="0" collapsed="false">
      <c r="A89" s="15"/>
      <c r="B89" s="99"/>
      <c r="C89" s="99"/>
      <c r="D89" s="99"/>
      <c r="E89" s="99"/>
      <c r="F89" s="100"/>
      <c r="G89" s="12"/>
      <c r="K89" s="45"/>
    </row>
    <row r="90" customFormat="false" ht="15" hidden="true" customHeight="false" outlineLevel="0" collapsed="false">
      <c r="A90" s="101"/>
      <c r="B90" s="84"/>
      <c r="C90" s="90"/>
      <c r="D90" s="91"/>
      <c r="E90" s="92"/>
      <c r="F90" s="93"/>
      <c r="G90" s="76"/>
    </row>
    <row r="91" customFormat="false" ht="27" hidden="true" customHeight="true" outlineLevel="0" collapsed="false">
      <c r="A91" s="15" t="n">
        <v>12</v>
      </c>
      <c r="B91" s="79" t="s">
        <v>51</v>
      </c>
      <c r="C91" s="79"/>
      <c r="D91" s="79"/>
      <c r="E91" s="79"/>
      <c r="F91" s="79"/>
      <c r="G91" s="77"/>
      <c r="K91" s="45"/>
    </row>
    <row r="92" customFormat="false" ht="4.5" hidden="true" customHeight="true" outlineLevel="0" collapsed="false">
      <c r="A92" s="15"/>
      <c r="B92" s="99"/>
      <c r="C92" s="99"/>
      <c r="D92" s="99"/>
      <c r="E92" s="99"/>
      <c r="F92" s="100"/>
      <c r="G92" s="100"/>
      <c r="K92" s="45"/>
    </row>
    <row r="93" customFormat="false" ht="16.5" hidden="true" customHeight="false" outlineLevel="0" collapsed="false">
      <c r="A93" s="15"/>
      <c r="B93" s="84"/>
      <c r="C93" s="90"/>
      <c r="D93" s="91"/>
      <c r="E93" s="92"/>
      <c r="F93" s="93"/>
      <c r="G93" s="76"/>
    </row>
    <row r="94" customFormat="false" ht="27" hidden="true" customHeight="true" outlineLevel="0" collapsed="false">
      <c r="A94" s="15" t="n">
        <v>13</v>
      </c>
      <c r="B94" s="79" t="s">
        <v>51</v>
      </c>
      <c r="C94" s="79"/>
      <c r="D94" s="79"/>
      <c r="E94" s="79"/>
      <c r="F94" s="79"/>
      <c r="G94" s="77"/>
      <c r="K94" s="45"/>
    </row>
    <row r="95" customFormat="false" ht="4.5" hidden="true" customHeight="true" outlineLevel="0" collapsed="false">
      <c r="A95" s="15"/>
      <c r="B95" s="99"/>
      <c r="C95" s="99"/>
      <c r="D95" s="99"/>
      <c r="E95" s="99"/>
      <c r="F95" s="100"/>
      <c r="G95" s="100"/>
      <c r="K95" s="45"/>
    </row>
    <row r="96" customFormat="false" ht="16.5" hidden="true" customHeight="false" outlineLevel="0" collapsed="false">
      <c r="A96" s="15"/>
      <c r="B96" s="84"/>
      <c r="C96" s="90"/>
      <c r="D96" s="91"/>
      <c r="E96" s="92"/>
      <c r="F96" s="93"/>
      <c r="G96" s="76"/>
    </row>
    <row r="97" customFormat="false" ht="27" hidden="true" customHeight="true" outlineLevel="0" collapsed="false">
      <c r="A97" s="15" t="n">
        <v>30</v>
      </c>
      <c r="B97" s="79" t="s">
        <v>51</v>
      </c>
      <c r="C97" s="79"/>
      <c r="D97" s="79"/>
      <c r="E97" s="79"/>
      <c r="F97" s="79"/>
      <c r="G97" s="77"/>
      <c r="K97" s="45"/>
    </row>
    <row r="98" customFormat="false" ht="4.5" hidden="true" customHeight="true" outlineLevel="0" collapsed="false">
      <c r="A98" s="15"/>
      <c r="B98" s="99"/>
      <c r="C98" s="99"/>
      <c r="D98" s="99"/>
      <c r="E98" s="99"/>
      <c r="F98" s="100"/>
      <c r="G98" s="100"/>
      <c r="K98" s="45"/>
    </row>
    <row r="99" customFormat="false" ht="16.5" hidden="false" customHeight="false" outlineLevel="0" collapsed="false">
      <c r="A99" s="15"/>
      <c r="B99" s="84"/>
      <c r="C99" s="90"/>
      <c r="D99" s="91"/>
      <c r="E99" s="92"/>
      <c r="F99" s="93"/>
      <c r="G99" s="76" t="s">
        <v>54</v>
      </c>
    </row>
    <row r="100" customFormat="false" ht="27" hidden="false" customHeight="true" outlineLevel="0" collapsed="false">
      <c r="A100" s="15" t="n">
        <v>31</v>
      </c>
      <c r="B100" s="79" t="s">
        <v>64</v>
      </c>
      <c r="C100" s="79"/>
      <c r="D100" s="79"/>
      <c r="E100" s="79"/>
      <c r="F100" s="79"/>
      <c r="G100" s="80" t="n">
        <v>0</v>
      </c>
      <c r="K100" s="45"/>
    </row>
    <row r="101" customFormat="false" ht="4.5" hidden="false" customHeight="true" outlineLevel="0" collapsed="false">
      <c r="A101" s="15"/>
      <c r="B101" s="99"/>
      <c r="C101" s="99"/>
      <c r="D101" s="99"/>
      <c r="E101" s="99"/>
      <c r="F101" s="100"/>
      <c r="G101" s="100"/>
      <c r="K101" s="45"/>
    </row>
    <row r="102" customFormat="false" ht="16.5" hidden="false" customHeight="false" outlineLevel="0" collapsed="false">
      <c r="A102" s="15"/>
      <c r="B102" s="84"/>
      <c r="C102" s="90"/>
      <c r="D102" s="91"/>
      <c r="E102" s="92"/>
      <c r="F102" s="93"/>
      <c r="G102" s="76" t="s">
        <v>54</v>
      </c>
    </row>
    <row r="103" customFormat="false" ht="27" hidden="false" customHeight="true" outlineLevel="0" collapsed="false">
      <c r="A103" s="15" t="n">
        <v>32</v>
      </c>
      <c r="B103" s="79" t="s">
        <v>65</v>
      </c>
      <c r="C103" s="79"/>
      <c r="D103" s="79"/>
      <c r="E103" s="79"/>
      <c r="F103" s="79"/>
      <c r="G103" s="80" t="n">
        <v>0</v>
      </c>
      <c r="K103" s="45"/>
    </row>
    <row r="104" customFormat="false" ht="4.5" hidden="false" customHeight="true" outlineLevel="0" collapsed="false">
      <c r="A104" s="15"/>
      <c r="B104" s="99"/>
      <c r="C104" s="99"/>
      <c r="D104" s="99"/>
      <c r="E104" s="99"/>
      <c r="F104" s="100"/>
      <c r="G104" s="100"/>
      <c r="K104" s="45"/>
    </row>
    <row r="105" customFormat="false" ht="16.5" hidden="false" customHeight="false" outlineLevel="0" collapsed="false">
      <c r="A105" s="15"/>
      <c r="B105" s="84"/>
      <c r="C105" s="90"/>
      <c r="D105" s="91"/>
      <c r="E105" s="92"/>
      <c r="F105" s="93"/>
      <c r="G105" s="76" t="s">
        <v>54</v>
      </c>
    </row>
    <row r="106" customFormat="false" ht="27" hidden="false" customHeight="true" outlineLevel="0" collapsed="false">
      <c r="A106" s="15" t="n">
        <v>33</v>
      </c>
      <c r="B106" s="79" t="s">
        <v>66</v>
      </c>
      <c r="C106" s="79"/>
      <c r="D106" s="79"/>
      <c r="E106" s="79"/>
      <c r="F106" s="79"/>
      <c r="G106" s="80" t="n">
        <v>9</v>
      </c>
      <c r="K106" s="45"/>
    </row>
    <row r="107" customFormat="false" ht="4.5" hidden="false" customHeight="true" outlineLevel="0" collapsed="false">
      <c r="A107" s="15"/>
      <c r="B107" s="99"/>
      <c r="C107" s="99"/>
      <c r="D107" s="99"/>
      <c r="E107" s="99"/>
      <c r="F107" s="100"/>
      <c r="G107" s="100"/>
      <c r="K107" s="45"/>
    </row>
    <row r="108" customFormat="false" ht="16.5" hidden="false" customHeight="false" outlineLevel="0" collapsed="false">
      <c r="A108" s="15"/>
      <c r="B108" s="84"/>
      <c r="C108" s="90"/>
      <c r="D108" s="91"/>
      <c r="E108" s="92"/>
      <c r="F108" s="93"/>
      <c r="G108" s="76" t="s">
        <v>54</v>
      </c>
    </row>
    <row r="109" customFormat="false" ht="27" hidden="false" customHeight="true" outlineLevel="0" collapsed="false">
      <c r="A109" s="15" t="n">
        <v>34</v>
      </c>
      <c r="B109" s="79" t="s">
        <v>67</v>
      </c>
      <c r="C109" s="79"/>
      <c r="D109" s="79"/>
      <c r="E109" s="79"/>
      <c r="F109" s="79"/>
      <c r="G109" s="80" t="n">
        <v>0</v>
      </c>
      <c r="K109" s="45"/>
    </row>
    <row r="110" customFormat="false" ht="4.5" hidden="false" customHeight="true" outlineLevel="0" collapsed="false">
      <c r="A110" s="15"/>
      <c r="B110" s="99"/>
      <c r="C110" s="99"/>
      <c r="D110" s="99"/>
      <c r="E110" s="99"/>
      <c r="F110" s="100"/>
      <c r="G110" s="100"/>
      <c r="K110" s="45"/>
    </row>
    <row r="111" customFormat="false" ht="16.5" hidden="false" customHeight="false" outlineLevel="0" collapsed="false">
      <c r="A111" s="15"/>
      <c r="B111" s="84"/>
      <c r="C111" s="90"/>
      <c r="D111" s="91"/>
      <c r="E111" s="92"/>
      <c r="F111" s="93"/>
      <c r="G111" s="76" t="s">
        <v>54</v>
      </c>
    </row>
    <row r="112" customFormat="false" ht="27" hidden="false" customHeight="true" outlineLevel="0" collapsed="false">
      <c r="A112" s="15" t="n">
        <v>35</v>
      </c>
      <c r="B112" s="102" t="s">
        <v>68</v>
      </c>
      <c r="C112" s="102"/>
      <c r="D112" s="102"/>
      <c r="E112" s="102"/>
      <c r="F112" s="102"/>
      <c r="G112" s="80" t="n">
        <v>0</v>
      </c>
      <c r="K112" s="45"/>
    </row>
    <row r="113" customFormat="false" ht="4.5" hidden="false" customHeight="true" outlineLevel="0" collapsed="false">
      <c r="A113" s="15"/>
      <c r="B113" s="99"/>
      <c r="C113" s="99"/>
      <c r="D113" s="99"/>
      <c r="E113" s="99"/>
      <c r="F113" s="100"/>
      <c r="G113" s="100"/>
      <c r="K113" s="45"/>
    </row>
    <row r="114" customFormat="false" ht="16.5" hidden="false" customHeight="false" outlineLevel="0" collapsed="false">
      <c r="A114" s="15"/>
      <c r="B114" s="84"/>
      <c r="C114" s="90"/>
      <c r="D114" s="91"/>
      <c r="E114" s="92"/>
      <c r="F114" s="93"/>
      <c r="G114" s="76" t="s">
        <v>54</v>
      </c>
    </row>
    <row r="115" customFormat="false" ht="27" hidden="false" customHeight="true" outlineLevel="0" collapsed="false">
      <c r="A115" s="15" t="n">
        <v>36</v>
      </c>
      <c r="B115" s="102" t="s">
        <v>69</v>
      </c>
      <c r="C115" s="102"/>
      <c r="D115" s="102"/>
      <c r="E115" s="102"/>
      <c r="F115" s="102"/>
      <c r="G115" s="80" t="n">
        <v>0</v>
      </c>
      <c r="K115" s="45"/>
    </row>
    <row r="116" customFormat="false" ht="4.5" hidden="false" customHeight="true" outlineLevel="0" collapsed="false">
      <c r="A116" s="15"/>
      <c r="B116" s="99"/>
      <c r="C116" s="99"/>
      <c r="D116" s="99"/>
      <c r="E116" s="99"/>
      <c r="F116" s="100"/>
      <c r="G116" s="100"/>
      <c r="K116" s="45"/>
    </row>
    <row r="117" customFormat="false" ht="16.5" hidden="false" customHeight="false" outlineLevel="0" collapsed="false">
      <c r="A117" s="15"/>
      <c r="B117" s="103"/>
      <c r="C117" s="103"/>
      <c r="D117" s="103"/>
      <c r="E117" s="103"/>
      <c r="F117" s="103"/>
      <c r="G117" s="76" t="s">
        <v>54</v>
      </c>
    </row>
    <row r="118" customFormat="false" ht="27.6" hidden="false" customHeight="true" outlineLevel="0" collapsed="false">
      <c r="A118" s="15" t="n">
        <v>37</v>
      </c>
      <c r="B118" s="102" t="s">
        <v>70</v>
      </c>
      <c r="C118" s="102"/>
      <c r="D118" s="102"/>
      <c r="E118" s="102"/>
      <c r="F118" s="102"/>
      <c r="G118" s="80" t="n">
        <v>0</v>
      </c>
      <c r="K118" s="45"/>
    </row>
    <row r="119" customFormat="false" ht="4.5" hidden="false" customHeight="true" outlineLevel="0" collapsed="false">
      <c r="A119" s="15"/>
      <c r="B119" s="99"/>
      <c r="C119" s="99"/>
      <c r="D119" s="99"/>
      <c r="E119" s="99"/>
      <c r="F119" s="100"/>
      <c r="G119" s="100"/>
      <c r="K119" s="45"/>
    </row>
    <row r="120" customFormat="false" ht="16.5" hidden="false" customHeight="false" outlineLevel="0" collapsed="false">
      <c r="A120" s="15"/>
      <c r="B120" s="84"/>
      <c r="C120" s="90"/>
      <c r="D120" s="91"/>
      <c r="E120" s="92"/>
      <c r="F120" s="93"/>
      <c r="G120" s="76" t="s">
        <v>61</v>
      </c>
    </row>
    <row r="121" customFormat="false" ht="27" hidden="false" customHeight="true" outlineLevel="0" collapsed="false">
      <c r="A121" s="15" t="n">
        <v>38</v>
      </c>
      <c r="B121" s="79" t="s">
        <v>71</v>
      </c>
      <c r="C121" s="79"/>
      <c r="D121" s="79"/>
      <c r="E121" s="79"/>
      <c r="F121" s="79"/>
      <c r="G121" s="80" t="n">
        <v>0</v>
      </c>
      <c r="K121" s="45"/>
    </row>
    <row r="122" customFormat="false" ht="4.5" hidden="false" customHeight="true" outlineLevel="0" collapsed="false">
      <c r="A122" s="15"/>
      <c r="B122" s="99"/>
      <c r="C122" s="99"/>
      <c r="D122" s="99"/>
      <c r="E122" s="99"/>
      <c r="F122" s="100"/>
      <c r="G122" s="100"/>
      <c r="K122" s="45"/>
    </row>
    <row r="123" customFormat="false" ht="16.5" hidden="false" customHeight="false" outlineLevel="0" collapsed="false">
      <c r="A123" s="15"/>
      <c r="B123" s="84"/>
      <c r="C123" s="90"/>
      <c r="D123" s="91"/>
      <c r="E123" s="92"/>
      <c r="F123" s="93"/>
      <c r="G123" s="76" t="s">
        <v>61</v>
      </c>
    </row>
    <row r="124" customFormat="false" ht="27" hidden="false" customHeight="true" outlineLevel="0" collapsed="false">
      <c r="A124" s="15" t="n">
        <v>39</v>
      </c>
      <c r="B124" s="79" t="s">
        <v>72</v>
      </c>
      <c r="C124" s="79"/>
      <c r="D124" s="79"/>
      <c r="E124" s="79"/>
      <c r="F124" s="79"/>
      <c r="G124" s="80" t="n">
        <v>0</v>
      </c>
      <c r="K124" s="45"/>
    </row>
    <row r="125" customFormat="false" ht="4.5" hidden="false" customHeight="true" outlineLevel="0" collapsed="false">
      <c r="A125" s="15"/>
      <c r="B125" s="99"/>
      <c r="C125" s="99"/>
      <c r="D125" s="99"/>
      <c r="E125" s="99"/>
      <c r="F125" s="100"/>
      <c r="G125" s="100"/>
      <c r="K125" s="45"/>
    </row>
    <row r="126" customFormat="false" ht="16.5" hidden="false" customHeight="false" outlineLevel="0" collapsed="false">
      <c r="A126" s="15"/>
      <c r="B126" s="84"/>
      <c r="C126" s="90"/>
      <c r="D126" s="91"/>
      <c r="E126" s="92"/>
      <c r="F126" s="93"/>
      <c r="G126" s="76" t="s">
        <v>61</v>
      </c>
    </row>
    <row r="127" customFormat="false" ht="27" hidden="false" customHeight="true" outlineLevel="0" collapsed="false">
      <c r="A127" s="15" t="n">
        <v>40</v>
      </c>
      <c r="B127" s="79" t="s">
        <v>73</v>
      </c>
      <c r="C127" s="79"/>
      <c r="D127" s="79"/>
      <c r="E127" s="79"/>
      <c r="F127" s="79"/>
      <c r="G127" s="80" t="n">
        <v>0</v>
      </c>
      <c r="K127" s="45"/>
    </row>
    <row r="128" customFormat="false" ht="4.5" hidden="true" customHeight="true" outlineLevel="0" collapsed="false">
      <c r="A128" s="15"/>
      <c r="B128" s="99"/>
      <c r="C128" s="99"/>
      <c r="D128" s="99"/>
      <c r="E128" s="99"/>
      <c r="F128" s="100"/>
      <c r="G128" s="100"/>
      <c r="K128" s="45"/>
    </row>
    <row r="129" customFormat="false" ht="16.5" hidden="true" customHeight="false" outlineLevel="0" collapsed="false">
      <c r="A129" s="15"/>
      <c r="B129" s="84"/>
      <c r="C129" s="90"/>
      <c r="D129" s="91"/>
      <c r="E129" s="92"/>
      <c r="F129" s="93"/>
      <c r="G129" s="76"/>
    </row>
    <row r="130" customFormat="false" ht="27" hidden="true" customHeight="true" outlineLevel="0" collapsed="false">
      <c r="A130" s="15" t="n">
        <v>41</v>
      </c>
      <c r="B130" s="79" t="s">
        <v>51</v>
      </c>
      <c r="C130" s="79"/>
      <c r="D130" s="79"/>
      <c r="E130" s="79"/>
      <c r="F130" s="79"/>
      <c r="G130" s="77"/>
      <c r="K130" s="45"/>
    </row>
    <row r="131" customFormat="false" ht="4.5" hidden="true" customHeight="true" outlineLevel="0" collapsed="false">
      <c r="A131" s="15"/>
      <c r="B131" s="99"/>
      <c r="C131" s="99"/>
      <c r="D131" s="99"/>
      <c r="E131" s="99"/>
      <c r="F131" s="100"/>
      <c r="G131" s="100"/>
      <c r="K131" s="45"/>
    </row>
    <row r="132" customFormat="false" ht="16.5" hidden="true" customHeight="false" outlineLevel="0" collapsed="false">
      <c r="A132" s="15"/>
      <c r="B132" s="84"/>
      <c r="C132" s="90"/>
      <c r="D132" s="91"/>
      <c r="E132" s="92"/>
      <c r="F132" s="93"/>
      <c r="G132" s="76"/>
    </row>
    <row r="133" customFormat="false" ht="27" hidden="true" customHeight="true" outlineLevel="0" collapsed="false">
      <c r="A133" s="15" t="n">
        <v>42</v>
      </c>
      <c r="B133" s="79" t="s">
        <v>51</v>
      </c>
      <c r="C133" s="79"/>
      <c r="D133" s="79"/>
      <c r="E133" s="79"/>
      <c r="F133" s="79"/>
      <c r="G133" s="77"/>
      <c r="K133" s="45"/>
    </row>
    <row r="134" customFormat="false" ht="4.5" hidden="true" customHeight="true" outlineLevel="0" collapsed="false">
      <c r="A134" s="15"/>
      <c r="B134" s="99"/>
      <c r="C134" s="99"/>
      <c r="D134" s="99"/>
      <c r="E134" s="99"/>
      <c r="F134" s="100"/>
      <c r="G134" s="100"/>
      <c r="K134" s="45"/>
    </row>
    <row r="135" customFormat="false" ht="16.5" hidden="true" customHeight="false" outlineLevel="0" collapsed="false">
      <c r="A135" s="15"/>
      <c r="B135" s="84"/>
      <c r="C135" s="90"/>
      <c r="D135" s="91"/>
      <c r="E135" s="92"/>
      <c r="F135" s="93"/>
      <c r="G135" s="76"/>
    </row>
    <row r="136" customFormat="false" ht="27" hidden="true" customHeight="true" outlineLevel="0" collapsed="false">
      <c r="A136" s="15" t="n">
        <v>43</v>
      </c>
      <c r="B136" s="79" t="s">
        <v>51</v>
      </c>
      <c r="C136" s="79"/>
      <c r="D136" s="79"/>
      <c r="E136" s="79"/>
      <c r="F136" s="79"/>
      <c r="G136" s="77"/>
      <c r="K136" s="45"/>
    </row>
    <row r="137" customFormat="false" ht="4.5" hidden="true" customHeight="true" outlineLevel="0" collapsed="false">
      <c r="A137" s="15"/>
      <c r="B137" s="99"/>
      <c r="C137" s="99"/>
      <c r="D137" s="99"/>
      <c r="E137" s="99"/>
      <c r="F137" s="100"/>
      <c r="G137" s="100"/>
      <c r="K137" s="45"/>
    </row>
    <row r="138" customFormat="false" ht="16.5" hidden="true" customHeight="false" outlineLevel="0" collapsed="false">
      <c r="A138" s="15"/>
      <c r="B138" s="84"/>
      <c r="C138" s="90"/>
      <c r="D138" s="91"/>
      <c r="E138" s="92"/>
      <c r="F138" s="93"/>
      <c r="G138" s="76"/>
    </row>
    <row r="139" customFormat="false" ht="27" hidden="true" customHeight="true" outlineLevel="0" collapsed="false">
      <c r="A139" s="15" t="n">
        <v>44</v>
      </c>
      <c r="B139" s="79" t="s">
        <v>51</v>
      </c>
      <c r="C139" s="79"/>
      <c r="D139" s="79"/>
      <c r="E139" s="79"/>
      <c r="F139" s="79"/>
      <c r="G139" s="77"/>
      <c r="K139" s="45"/>
    </row>
    <row r="140" customFormat="false" ht="4.5" hidden="true" customHeight="true" outlineLevel="0" collapsed="false">
      <c r="A140" s="15"/>
      <c r="B140" s="99"/>
      <c r="C140" s="99"/>
      <c r="D140" s="99"/>
      <c r="E140" s="99"/>
      <c r="F140" s="100"/>
      <c r="G140" s="100"/>
      <c r="K140" s="45"/>
    </row>
    <row r="141" customFormat="false" ht="16.5" hidden="true" customHeight="false" outlineLevel="0" collapsed="false">
      <c r="A141" s="15"/>
      <c r="B141" s="84"/>
      <c r="C141" s="90"/>
      <c r="D141" s="91"/>
      <c r="E141" s="92"/>
      <c r="F141" s="93"/>
      <c r="G141" s="76"/>
    </row>
    <row r="142" customFormat="false" ht="27" hidden="true" customHeight="true" outlineLevel="0" collapsed="false">
      <c r="A142" s="15" t="n">
        <v>45</v>
      </c>
      <c r="B142" s="79" t="s">
        <v>51</v>
      </c>
      <c r="C142" s="79"/>
      <c r="D142" s="79"/>
      <c r="E142" s="79"/>
      <c r="F142" s="79"/>
      <c r="G142" s="77"/>
      <c r="K142" s="45"/>
    </row>
    <row r="143" customFormat="false" ht="4.5" hidden="true" customHeight="true" outlineLevel="0" collapsed="false">
      <c r="A143" s="15"/>
      <c r="B143" s="99"/>
      <c r="C143" s="99"/>
      <c r="D143" s="99"/>
      <c r="E143" s="99"/>
      <c r="F143" s="100"/>
      <c r="G143" s="100"/>
      <c r="K143" s="45"/>
    </row>
    <row r="144" customFormat="false" ht="16.5" hidden="true" customHeight="false" outlineLevel="0" collapsed="false">
      <c r="A144" s="15"/>
      <c r="B144" s="84"/>
      <c r="C144" s="90"/>
      <c r="D144" s="91"/>
      <c r="E144" s="92"/>
      <c r="F144" s="93"/>
      <c r="G144" s="76"/>
    </row>
    <row r="145" customFormat="false" ht="27" hidden="true" customHeight="true" outlineLevel="0" collapsed="false">
      <c r="A145" s="15" t="n">
        <v>46</v>
      </c>
      <c r="B145" s="79" t="s">
        <v>51</v>
      </c>
      <c r="C145" s="79"/>
      <c r="D145" s="79"/>
      <c r="E145" s="79"/>
      <c r="F145" s="79"/>
      <c r="G145" s="77"/>
      <c r="K145" s="45"/>
    </row>
    <row r="146" customFormat="false" ht="20.25" hidden="true" customHeight="true" outlineLevel="0" collapsed="false">
      <c r="A146" s="15"/>
      <c r="B146" s="99"/>
      <c r="C146" s="99"/>
      <c r="D146" s="99"/>
      <c r="E146" s="99"/>
      <c r="F146" s="100"/>
      <c r="G146" s="12"/>
      <c r="K146" s="45"/>
    </row>
    <row r="147" s="1" customFormat="true" ht="15" hidden="true" customHeight="true" outlineLevel="0" collapsed="false">
      <c r="A147" s="15"/>
      <c r="B147" s="99"/>
      <c r="C147" s="99"/>
      <c r="D147" s="99"/>
      <c r="E147" s="99"/>
      <c r="F147" s="100"/>
      <c r="G147" s="76" t="s">
        <v>54</v>
      </c>
      <c r="K147" s="104"/>
    </row>
    <row r="148" s="1" customFormat="true" ht="27" hidden="true" customHeight="true" outlineLevel="0" collapsed="false">
      <c r="A148" s="15" t="n">
        <v>47</v>
      </c>
      <c r="B148" s="105"/>
      <c r="C148" s="105"/>
      <c r="D148" s="105"/>
      <c r="E148" s="105"/>
      <c r="F148" s="105"/>
      <c r="G148" s="80"/>
      <c r="K148" s="104"/>
    </row>
    <row r="149" s="1" customFormat="true" ht="4.15" hidden="true" customHeight="true" outlineLevel="0" collapsed="false">
      <c r="A149" s="15"/>
      <c r="C149" s="99"/>
      <c r="D149" s="99"/>
      <c r="E149" s="99"/>
      <c r="F149" s="100"/>
      <c r="G149" s="100"/>
      <c r="K149" s="104"/>
    </row>
    <row r="150" s="1" customFormat="true" ht="15" hidden="true" customHeight="true" outlineLevel="0" collapsed="false">
      <c r="A150" s="15"/>
      <c r="B150" s="99"/>
      <c r="C150" s="99"/>
      <c r="D150" s="99"/>
      <c r="E150" s="99"/>
      <c r="F150" s="100"/>
      <c r="G150" s="76" t="s">
        <v>54</v>
      </c>
      <c r="K150" s="104"/>
    </row>
    <row r="151" s="1" customFormat="true" ht="27" hidden="true" customHeight="true" outlineLevel="0" collapsed="false">
      <c r="A151" s="15" t="n">
        <v>48</v>
      </c>
      <c r="B151" s="105"/>
      <c r="C151" s="105"/>
      <c r="D151" s="105"/>
      <c r="E151" s="105"/>
      <c r="F151" s="105"/>
      <c r="G151" s="80"/>
      <c r="K151" s="104"/>
    </row>
    <row r="152" s="1" customFormat="true" ht="15" hidden="true" customHeight="true" outlineLevel="0" collapsed="false">
      <c r="A152" s="15"/>
      <c r="B152" s="99"/>
      <c r="C152" s="99"/>
      <c r="D152" s="99"/>
      <c r="E152" s="99"/>
      <c r="F152" s="100"/>
      <c r="G152" s="12"/>
      <c r="K152" s="104"/>
    </row>
    <row r="153" s="1" customFormat="true" ht="15" hidden="true" customHeight="true" outlineLevel="0" collapsed="false">
      <c r="A153" s="15"/>
      <c r="B153" s="99"/>
      <c r="C153" s="99"/>
      <c r="D153" s="99"/>
      <c r="E153" s="99"/>
      <c r="F153" s="100"/>
      <c r="G153" s="12"/>
      <c r="K153" s="104"/>
    </row>
    <row r="154" s="1" customFormat="true" ht="15" hidden="true" customHeight="true" outlineLevel="0" collapsed="false">
      <c r="A154" s="15"/>
      <c r="B154" s="99"/>
      <c r="C154" s="99"/>
      <c r="D154" s="99"/>
      <c r="E154" s="99"/>
      <c r="F154" s="100"/>
      <c r="G154" s="12"/>
      <c r="K154" s="104"/>
    </row>
    <row r="155" s="1" customFormat="true" ht="15" hidden="true" customHeight="true" outlineLevel="0" collapsed="false">
      <c r="A155" s="15"/>
      <c r="B155" s="99"/>
      <c r="C155" s="99"/>
      <c r="D155" s="99"/>
      <c r="E155" s="99"/>
      <c r="F155" s="100"/>
      <c r="G155" s="12"/>
      <c r="K155" s="104"/>
    </row>
    <row r="156" s="1" customFormat="true" ht="15" hidden="false" customHeight="true" outlineLevel="0" collapsed="false">
      <c r="A156" s="15"/>
      <c r="B156" s="99"/>
      <c r="C156" s="99"/>
      <c r="D156" s="99"/>
      <c r="E156" s="99"/>
      <c r="F156" s="100"/>
      <c r="G156" s="12"/>
      <c r="K156" s="104"/>
    </row>
    <row r="157" customFormat="false" ht="33" hidden="false" customHeight="true" outlineLevel="0" collapsed="false">
      <c r="A157" s="15"/>
      <c r="B157" s="106" t="s">
        <v>74</v>
      </c>
      <c r="C157" s="106"/>
      <c r="D157" s="106"/>
      <c r="E157" s="106"/>
      <c r="F157" s="106"/>
      <c r="G157" s="106"/>
    </row>
    <row r="158" customFormat="false" ht="41.25" hidden="false" customHeight="true" outlineLevel="0" collapsed="false">
      <c r="A158" s="15"/>
      <c r="B158" s="107"/>
      <c r="C158" s="107"/>
      <c r="D158" s="107"/>
      <c r="E158" s="107"/>
      <c r="F158" s="107"/>
      <c r="G158" s="107"/>
      <c r="K158" s="45" t="str">
        <f aca="false">IF(LEN(B158)&gt;1500,"IL NUMERO MASSIMO DI CARATTERI CONSENTITO E' 1500","")</f>
        <v/>
      </c>
    </row>
    <row r="159" customFormat="false" ht="12.75" hidden="false" customHeight="true" outlineLevel="0" collapsed="false">
      <c r="A159" s="15"/>
      <c r="B159" s="107"/>
      <c r="C159" s="107"/>
      <c r="D159" s="107"/>
      <c r="E159" s="107"/>
      <c r="F159" s="107"/>
      <c r="G159" s="107"/>
      <c r="K159" s="45"/>
    </row>
    <row r="160" customFormat="false" ht="12.75" hidden="false" customHeight="true" outlineLevel="0" collapsed="false">
      <c r="A160" s="15"/>
      <c r="B160" s="107"/>
      <c r="C160" s="107"/>
      <c r="D160" s="107"/>
      <c r="E160" s="107"/>
      <c r="F160" s="107"/>
      <c r="G160" s="107"/>
    </row>
    <row r="161" customFormat="false" ht="12.75" hidden="false" customHeight="true" outlineLevel="0" collapsed="false">
      <c r="A161" s="15"/>
      <c r="B161" s="107"/>
      <c r="C161" s="107"/>
      <c r="D161" s="107"/>
      <c r="E161" s="107"/>
      <c r="F161" s="107"/>
      <c r="G161" s="107"/>
    </row>
    <row r="162" customFormat="false" ht="12.75" hidden="false" customHeight="true" outlineLevel="0" collapsed="false">
      <c r="A162" s="15"/>
      <c r="B162" s="107"/>
      <c r="C162" s="107"/>
      <c r="D162" s="107"/>
      <c r="E162" s="107"/>
      <c r="F162" s="107"/>
      <c r="G162" s="107"/>
    </row>
    <row r="163" customFormat="false" ht="38.25" hidden="false" customHeight="true" outlineLevel="0" collapsed="false">
      <c r="B163" s="108" t="s">
        <v>75</v>
      </c>
      <c r="C163" s="108"/>
      <c r="D163" s="108"/>
      <c r="E163" s="108"/>
      <c r="F163" s="108"/>
      <c r="G163" s="108"/>
    </row>
    <row r="164" customFormat="false" ht="72.6" hidden="false" customHeight="true" outlineLevel="0" collapsed="false">
      <c r="C164" s="109"/>
    </row>
    <row r="165" s="28" customFormat="true" ht="38.25" hidden="false" customHeight="true" outlineLevel="0" collapsed="false">
      <c r="A165" s="110"/>
      <c r="B165" s="111" t="s">
        <v>76</v>
      </c>
      <c r="C165" s="111"/>
      <c r="D165" s="111"/>
      <c r="E165" s="111"/>
      <c r="F165" s="111"/>
      <c r="G165" s="111"/>
    </row>
    <row r="166" customFormat="false" ht="51.75" hidden="false" customHeight="true" outlineLevel="0" collapsed="false">
      <c r="C166" s="109"/>
    </row>
    <row r="167" customFormat="false" ht="34.15" hidden="false" customHeight="true" outlineLevel="0" collapsed="false">
      <c r="C167" s="109"/>
    </row>
    <row r="168" customFormat="false" ht="33.75" hidden="false" customHeight="true" outlineLevel="0" collapsed="false">
      <c r="A168" s="112"/>
      <c r="B168" s="113" t="s">
        <v>77</v>
      </c>
      <c r="C168" s="113"/>
      <c r="D168" s="113"/>
      <c r="E168" s="113"/>
      <c r="F168" s="113"/>
      <c r="G168" s="113"/>
      <c r="H168" s="114"/>
      <c r="I168" s="114"/>
      <c r="J168" s="114"/>
      <c r="K168" s="114"/>
    </row>
    <row r="169" customFormat="false" ht="15" hidden="false" customHeight="false" outlineLevel="0" collapsed="false">
      <c r="A169" s="112"/>
      <c r="B169" s="115"/>
      <c r="C169" s="115"/>
      <c r="D169" s="115"/>
      <c r="E169" s="116"/>
      <c r="F169" s="116"/>
      <c r="G169" s="116"/>
      <c r="H169" s="117"/>
      <c r="I169" s="117"/>
      <c r="J169" s="117"/>
      <c r="K169" s="117"/>
    </row>
    <row r="170" s="123" customFormat="true" ht="13.5" hidden="false" customHeight="false" outlineLevel="0" collapsed="false">
      <c r="A170" s="118"/>
      <c r="B170" s="119" t="s">
        <v>78</v>
      </c>
      <c r="C170" s="119" t="n">
        <f aca="false">IF(COCOCO!$I$24&gt;0,1,0)</f>
        <v>0</v>
      </c>
      <c r="D170" s="120"/>
      <c r="E170" s="121" t="s">
        <v>79</v>
      </c>
      <c r="F170" s="121" t="n">
        <f aca="false">IF(AND(t1!L50+t1!M50&gt;0,t1!E50=0),1,0)</f>
        <v>0</v>
      </c>
      <c r="G170" s="122"/>
    </row>
    <row r="171" s="123" customFormat="true" ht="13.5" hidden="false" customHeight="false" outlineLevel="0" collapsed="false">
      <c r="A171" s="118"/>
      <c r="B171" s="119" t="s">
        <v>80</v>
      </c>
      <c r="C171" s="119" t="n">
        <f aca="false">IF('SI_1A(COMUNI-PROVINCE-CITTA_ME)'!$I$180+'SI_1A(UNIONE_COMUNI)'!$I$180+'SI_1A(COMUNITA_MONTANE)'!$I$180&gt;0,1,0)</f>
        <v>0</v>
      </c>
      <c r="D171" s="120"/>
      <c r="E171" s="121" t="s">
        <v>81</v>
      </c>
      <c r="F171" s="124" t="n">
        <f aca="false">IF(COUNTIF('Squadratura 1'!J6:J49,"ERRORE")=0,0,1)</f>
        <v>0</v>
      </c>
      <c r="G171" s="122"/>
    </row>
    <row r="172" s="123" customFormat="true" ht="13.5" hidden="false" customHeight="false" outlineLevel="0" collapsed="false">
      <c r="A172" s="118"/>
      <c r="B172" s="119" t="s">
        <v>82</v>
      </c>
      <c r="C172" s="119" t="n">
        <f aca="false">IF(SI_1A_CONV!$I$162&gt;0,1,0)</f>
        <v>0</v>
      </c>
      <c r="D172" s="120"/>
      <c r="E172" s="121" t="s">
        <v>83</v>
      </c>
      <c r="F172" s="121" t="n">
        <f aca="false">IF(OR('Squadratura 2'!G51="ERRORE",'Squadratura 2'!L51="ERRORE"),1,0)</f>
        <v>0</v>
      </c>
      <c r="G172" s="122"/>
      <c r="K172" s="125"/>
    </row>
    <row r="173" s="123" customFormat="true" ht="13.5" hidden="false" customHeight="false" outlineLevel="0" collapsed="false">
      <c r="A173" s="118"/>
      <c r="B173" s="119" t="s">
        <v>84</v>
      </c>
      <c r="C173" s="119" t="n">
        <f aca="false">IF((t1!$E$50+t1!$L$50+t1!$M$50)&gt;0,1,0)</f>
        <v>1</v>
      </c>
      <c r="D173" s="120"/>
      <c r="E173" s="121" t="s">
        <v>85</v>
      </c>
      <c r="F173" s="121" t="n">
        <f aca="false">IF(OR('Squadratura 3'!N52="ERRORE",'Squadratura 3'!O52="ERRORE",'Squadratura 3'!AA52="ERRORE",'Squadratura 3'!AB52="ERRORE"),1,0)</f>
        <v>0</v>
      </c>
      <c r="G173" s="121"/>
      <c r="K173" s="125"/>
    </row>
    <row r="174" s="123" customFormat="true" ht="13.5" hidden="false" customHeight="false" outlineLevel="0" collapsed="false">
      <c r="A174" s="118"/>
      <c r="B174" s="119" t="s">
        <v>86</v>
      </c>
      <c r="C174" s="119" t="n">
        <f aca="false">IF(SUM(t2!C11:P11)&gt;0,1,0)</f>
        <v>1</v>
      </c>
      <c r="D174" s="120"/>
      <c r="E174" s="121" t="s">
        <v>87</v>
      </c>
      <c r="F174" s="121" t="n">
        <f aca="false">IF(COUNTIF('Squadratura 4'!I6:I49,"ERRORE")=0,0,1)</f>
        <v>0</v>
      </c>
      <c r="G174" s="122"/>
      <c r="K174" s="125"/>
    </row>
    <row r="175" s="123" customFormat="true" ht="13.5" hidden="false" customHeight="false" outlineLevel="0" collapsed="false">
      <c r="A175" s="118"/>
      <c r="B175" s="119" t="s">
        <v>88</v>
      </c>
      <c r="C175" s="119" t="n">
        <f aca="false">IF(t2A!$T$17&gt;0,1,0)</f>
        <v>0</v>
      </c>
      <c r="D175" s="120"/>
      <c r="E175" s="121" t="s">
        <v>89</v>
      </c>
      <c r="F175" s="121" t="n">
        <f aca="false">IF(OR('SI_1A(COMUNI-PROVINCE-CITTA_ME)'!I181="OK",'SI_1A(UNIONE_COMUNI)'!I181="OK",'SI_1A(COMUNITA_MONTANE)'!I181="OK"),IF('Squadratura 7'!E24=0,0,1),1)</f>
        <v>1</v>
      </c>
      <c r="G175" s="122"/>
      <c r="K175" s="125"/>
    </row>
    <row r="176" s="123" customFormat="true" ht="13.5" hidden="false" customHeight="false" outlineLevel="0" collapsed="false">
      <c r="A176" s="118"/>
      <c r="B176" s="119" t="s">
        <v>90</v>
      </c>
      <c r="C176" s="119" t="n">
        <f aca="false">IF(SUM(t3!C50:R50)&gt;0,1,0)</f>
        <v>1</v>
      </c>
      <c r="D176" s="120"/>
      <c r="E176" s="121" t="s">
        <v>91</v>
      </c>
      <c r="F176" s="121" t="n">
        <f aca="false">IF(OR('t15(1)'!H4&lt;&gt;"OK",'t15(2)'!H4&lt;&gt;"OK"),1,0)</f>
        <v>0</v>
      </c>
      <c r="G176" s="122"/>
      <c r="K176" s="125"/>
    </row>
    <row r="177" s="123" customFormat="true" ht="13.5" hidden="false" customHeight="false" outlineLevel="0" collapsed="false">
      <c r="A177" s="118"/>
      <c r="B177" s="119" t="s">
        <v>92</v>
      </c>
      <c r="C177" s="119" t="n">
        <f aca="false">IF((t4!$AU$50)&gt;0,1,0)</f>
        <v>1</v>
      </c>
      <c r="D177" s="120"/>
      <c r="E177" s="121" t="s">
        <v>93</v>
      </c>
      <c r="F177" s="121" t="n">
        <f aca="false">IF(OR('SICI(1)'!F2&lt;&gt;"OK",'SICI(2)'!F2&lt;&gt;"OK"),1,0)</f>
        <v>0</v>
      </c>
      <c r="G177" s="122"/>
      <c r="K177" s="125"/>
    </row>
    <row r="178" s="123" customFormat="true" ht="13.5" hidden="false" customHeight="false" outlineLevel="0" collapsed="false">
      <c r="A178" s="118"/>
      <c r="B178" s="119" t="s">
        <v>94</v>
      </c>
      <c r="C178" s="119" t="n">
        <f aca="false">IF((t5!$S$51+t5!$T$51)&gt;0,1,0)</f>
        <v>1</v>
      </c>
      <c r="D178" s="120"/>
      <c r="E178" s="121" t="s">
        <v>95</v>
      </c>
      <c r="F178" s="121" t="n">
        <f aca="false">IF(COUNTIF('Incongruenze 1 e 11'!D5:D7,"OK")=3,0,1)</f>
        <v>0</v>
      </c>
      <c r="G178" s="122"/>
      <c r="K178" s="125"/>
    </row>
    <row r="179" s="123" customFormat="true" ht="13.5" hidden="false" customHeight="false" outlineLevel="0" collapsed="false">
      <c r="A179" s="118"/>
      <c r="B179" s="119" t="s">
        <v>96</v>
      </c>
      <c r="C179" s="119" t="n">
        <f aca="false">IF((t6!$U$51+t6!$V$51)&gt;0,1,0)</f>
        <v>1</v>
      </c>
      <c r="D179" s="120"/>
      <c r="E179" s="121" t="s">
        <v>97</v>
      </c>
      <c r="F179" s="121" t="n">
        <f aca="false">IF(COUNTIF('Incongruenza 2'!I6:I49,"ERRORE")=0,0,1)</f>
        <v>0</v>
      </c>
      <c r="G179" s="122"/>
      <c r="K179" s="125"/>
    </row>
    <row r="180" s="123" customFormat="true" ht="13.5" hidden="false" customHeight="false" outlineLevel="0" collapsed="false">
      <c r="A180" s="118"/>
      <c r="B180" s="119" t="s">
        <v>98</v>
      </c>
      <c r="C180" s="119" t="n">
        <f aca="false">IF((t7!$W$50+t7!$X$50)&gt;0,1,0)</f>
        <v>1</v>
      </c>
      <c r="D180" s="120"/>
      <c r="E180" s="121" t="s">
        <v>99</v>
      </c>
      <c r="F180" s="121" t="n">
        <f aca="false">IF(COUNTIF('Incongruenze 3, 12 e 13'!D5:D7,"OK")=3,0,1)</f>
        <v>0</v>
      </c>
      <c r="G180" s="122"/>
    </row>
    <row r="181" s="123" customFormat="true" ht="13.5" hidden="false" customHeight="false" outlineLevel="0" collapsed="false">
      <c r="A181" s="118"/>
      <c r="B181" s="119" t="s">
        <v>100</v>
      </c>
      <c r="C181" s="119" t="n">
        <f aca="false">IF((t8!$AA$50+t8!$AB$50)&gt;0,1,0)</f>
        <v>1</v>
      </c>
      <c r="D181" s="120"/>
      <c r="E181" s="121" t="s">
        <v>101</v>
      </c>
      <c r="F181" s="121" t="n">
        <f aca="false">IF(OR(AND('Incongruenza 4 e controlli t14'!F21=" ",'Incongruenza 4 e controlli t14'!F23=" "),AND('Incongruenza 4 e controlli t14'!F21="OK",'Incongruenza 4 e controlli t14'!F23="OK"),AND('Incongruenza 4 e controlli t14'!F23="E' stata dichiarata IRAP Commerciale")),0,1)</f>
        <v>0</v>
      </c>
      <c r="G181" s="122"/>
    </row>
    <row r="182" s="123" customFormat="true" ht="13.5" hidden="false" customHeight="false" outlineLevel="0" collapsed="false">
      <c r="A182" s="118"/>
      <c r="B182" s="119" t="s">
        <v>102</v>
      </c>
      <c r="C182" s="119" t="n">
        <f aca="false">IF((t9!$O$50+t9!$P$50)&gt;0,1,0)</f>
        <v>1</v>
      </c>
      <c r="D182" s="120"/>
      <c r="E182" s="121" t="s">
        <v>103</v>
      </c>
      <c r="F182" s="121" t="n">
        <f aca="false">IF(COUNTIF('Incongruenza 5'!G6:G49,"ERRORE")=0,0,1)</f>
        <v>1</v>
      </c>
      <c r="G182" s="122"/>
    </row>
    <row r="183" s="123" customFormat="true" ht="13.5" hidden="false" customHeight="false" outlineLevel="0" collapsed="false">
      <c r="A183" s="118"/>
      <c r="B183" s="119" t="s">
        <v>104</v>
      </c>
      <c r="C183" s="119" t="n">
        <f aca="false">IF((t10!$AU$50+t10!$AV$50)&gt;0,1,0)</f>
        <v>1</v>
      </c>
      <c r="D183" s="120"/>
      <c r="E183" s="121" t="s">
        <v>105</v>
      </c>
      <c r="F183" s="121" t="n">
        <f aca="false">IF(COUNTIF('Incongruenza 6'!E6:E49,"ERRORE")=0,0,1)</f>
        <v>0</v>
      </c>
      <c r="G183" s="122"/>
    </row>
    <row r="184" s="123" customFormat="true" ht="13.5" hidden="false" customHeight="false" outlineLevel="0" collapsed="false">
      <c r="A184" s="118"/>
      <c r="B184" s="119" t="s">
        <v>106</v>
      </c>
      <c r="C184" s="119" t="n">
        <f aca="false">IF((t11!$U$52+t11!$V$52)&gt;0,1,0)</f>
        <v>1</v>
      </c>
      <c r="D184" s="120"/>
      <c r="E184" s="121" t="s">
        <v>107</v>
      </c>
      <c r="F184" s="121" t="n">
        <f aca="false">IF(COUNTIF('Incongruenza 7'!I6:I49,"ERRORE")=0,0,1)</f>
        <v>0</v>
      </c>
      <c r="G184" s="122"/>
    </row>
    <row r="185" s="123" customFormat="true" ht="13.5" hidden="false" customHeight="false" outlineLevel="0" collapsed="false">
      <c r="A185" s="118"/>
      <c r="B185" s="119" t="s">
        <v>108</v>
      </c>
      <c r="C185" s="119" t="n">
        <f aca="false">IF((t12!$J$50+t12!$C$50)&gt;0,1,0)</f>
        <v>1</v>
      </c>
      <c r="D185" s="120"/>
      <c r="E185" s="121" t="s">
        <v>109</v>
      </c>
      <c r="F185" s="121" t="n">
        <f aca="false">IF(COUNTIF('Incongruenza 8'!J6:J49,"ERRORE")=0,0,1)</f>
        <v>0</v>
      </c>
      <c r="G185" s="122"/>
    </row>
    <row r="186" s="123" customFormat="true" ht="13.5" hidden="false" customHeight="false" outlineLevel="0" collapsed="false">
      <c r="A186" s="118"/>
      <c r="B186" s="119" t="s">
        <v>110</v>
      </c>
      <c r="C186" s="119" t="n">
        <f aca="false">IF((t13!$W$50)&gt;0,1,0)</f>
        <v>1</v>
      </c>
      <c r="D186" s="120"/>
      <c r="E186" s="121" t="s">
        <v>111</v>
      </c>
      <c r="F186" s="121" t="n">
        <f aca="false">IF(OR('t15(1)'!H18&lt;&gt;"OK",'t15(2)'!H18&lt;&gt;"ok"),1,0)</f>
        <v>0</v>
      </c>
      <c r="G186" s="122"/>
    </row>
    <row r="187" s="123" customFormat="true" ht="13.5" hidden="false" customHeight="false" outlineLevel="0" collapsed="false">
      <c r="A187" s="118"/>
      <c r="B187" s="119" t="s">
        <v>112</v>
      </c>
      <c r="C187" s="119" t="n">
        <f aca="false">IF(('Incongruenza 4 e controlli t14'!$C$31)&gt;0,1,0)</f>
        <v>1</v>
      </c>
      <c r="D187" s="120"/>
      <c r="E187" s="122" t="s">
        <v>113</v>
      </c>
      <c r="F187" s="121" t="n">
        <f aca="false">IF(COUNTIF('Incongruenza 10'!K11:L11,"OK")=2,0,1)</f>
        <v>0</v>
      </c>
      <c r="G187" s="121"/>
      <c r="K187" s="125"/>
    </row>
    <row r="188" s="123" customFormat="true" ht="13.5" hidden="false" customHeight="false" outlineLevel="0" collapsed="false">
      <c r="A188" s="118"/>
      <c r="B188" s="119" t="s">
        <v>114</v>
      </c>
      <c r="C188" s="119" t="n">
        <f aca="false">IF(('t15(1)'!C41+'t15(1)'!G41+'t15(2)'!C43+'t15(2)'!G43)&gt;0,1,0)</f>
        <v>1</v>
      </c>
      <c r="D188" s="120"/>
      <c r="E188" s="121" t="s">
        <v>115</v>
      </c>
      <c r="F188" s="121" t="n">
        <f aca="false">IF(COUNTIF('Incongruenze 1 e 11'!D13:D20,"OK")=6,0,1)</f>
        <v>0</v>
      </c>
      <c r="G188" s="122"/>
    </row>
    <row r="189" s="123" customFormat="true" ht="13.5" hidden="false" customHeight="false" outlineLevel="0" collapsed="false">
      <c r="A189" s="118"/>
      <c r="B189" s="119" t="s">
        <v>116</v>
      </c>
      <c r="C189" s="119" t="n">
        <f aca="false">IF(('SICI(1)'!N9+'SICI(2)'!N9)&gt;0,1,0)</f>
        <v>1</v>
      </c>
      <c r="D189" s="120"/>
      <c r="E189" s="121" t="s">
        <v>117</v>
      </c>
      <c r="F189" s="121" t="n">
        <f aca="false">IF(COUNTIF('Incongruenze 3, 12 e 13'!D13:D14,"OK")=2,0,1)</f>
        <v>0</v>
      </c>
      <c r="G189" s="122"/>
    </row>
    <row r="190" s="123" customFormat="true" ht="13.5" hidden="false" customHeight="false" outlineLevel="0" collapsed="false">
      <c r="A190" s="118"/>
      <c r="B190" s="119" t="s">
        <v>118</v>
      </c>
      <c r="C190" s="119" t="n">
        <f aca="false">IF(('Tabella Riconciliazione'!$F$32)&gt;0,1,0)</f>
        <v>1</v>
      </c>
      <c r="D190" s="120"/>
      <c r="E190" s="121" t="s">
        <v>119</v>
      </c>
      <c r="F190" s="121" t="n">
        <f aca="false">IF(COUNTIF('Incongruenze 3, 12 e 13'!D20,"OK")=1,0,1)</f>
        <v>0</v>
      </c>
      <c r="G190" s="122"/>
    </row>
    <row r="191" s="123" customFormat="true" ht="13.5" hidden="false" customHeight="false" outlineLevel="0" collapsed="false">
      <c r="A191" s="118"/>
      <c r="B191" s="120"/>
      <c r="C191" s="120"/>
      <c r="D191" s="120"/>
      <c r="E191" s="121" t="s">
        <v>120</v>
      </c>
      <c r="F191" s="121" t="n">
        <f aca="false">IF(COUNTIF('Incongruenza 14'!G6:G49,"ERRORE")=0,0,1)</f>
        <v>1</v>
      </c>
      <c r="G191" s="122"/>
    </row>
    <row r="192" s="123" customFormat="true" ht="13.5" hidden="false" customHeight="false" outlineLevel="0" collapsed="false">
      <c r="A192" s="118"/>
      <c r="B192" s="120"/>
      <c r="C192" s="120"/>
      <c r="D192" s="120"/>
      <c r="E192" s="121" t="s">
        <v>121</v>
      </c>
      <c r="F192" s="121" t="n">
        <f aca="false">IF(OR('t15(1)'!H11&lt;&gt;"OK",'t15(2)'!H11&lt;&gt;"ok"),1,0)</f>
        <v>0</v>
      </c>
      <c r="G192" s="122"/>
    </row>
    <row r="193" s="123" customFormat="true" ht="13.5" hidden="false" customHeight="false" outlineLevel="0" collapsed="false">
      <c r="A193" s="118"/>
      <c r="B193" s="120"/>
      <c r="C193" s="120"/>
      <c r="D193" s="120"/>
      <c r="E193" s="121" t="s">
        <v>122</v>
      </c>
      <c r="F193" s="121" t="n">
        <f aca="false">IF(OR('SICI(1)'!F6&lt;&gt;"OK",'SICI(2)'!F6&lt;&gt;"ok"),1,0)</f>
        <v>0</v>
      </c>
      <c r="G193" s="122"/>
    </row>
    <row r="194" s="123" customFormat="true" ht="13.5" hidden="false" customHeight="false" outlineLevel="0" collapsed="false">
      <c r="A194" s="118"/>
      <c r="B194" s="120"/>
      <c r="C194" s="120"/>
      <c r="D194" s="120"/>
      <c r="E194" s="122"/>
      <c r="F194" s="122"/>
      <c r="G194" s="122"/>
    </row>
    <row r="195" s="114" customFormat="true" ht="13.5" hidden="false" customHeight="false" outlineLevel="0" collapsed="false">
      <c r="A195" s="118"/>
      <c r="B195" s="120"/>
      <c r="C195" s="120"/>
      <c r="D195" s="120"/>
      <c r="E195" s="120"/>
      <c r="F195" s="120"/>
      <c r="G195" s="120"/>
      <c r="H195" s="123"/>
      <c r="I195" s="123"/>
      <c r="J195" s="123"/>
      <c r="K195" s="123"/>
    </row>
    <row r="196" s="114" customFormat="true" ht="13.5" hidden="false" customHeight="false" outlineLevel="0" collapsed="false">
      <c r="A196" s="126"/>
      <c r="B196" s="116"/>
      <c r="C196" s="116"/>
      <c r="D196" s="116"/>
      <c r="E196" s="116"/>
      <c r="F196" s="116"/>
      <c r="G196" s="116"/>
      <c r="H196" s="117"/>
      <c r="I196" s="117"/>
      <c r="J196" s="117"/>
      <c r="K196" s="117"/>
    </row>
    <row r="197" s="114" customFormat="true" ht="13.5" hidden="false" customHeight="false" outlineLevel="0" collapsed="false">
      <c r="A197" s="126"/>
      <c r="B197" s="116"/>
      <c r="C197" s="116"/>
      <c r="D197" s="116"/>
      <c r="E197" s="116"/>
      <c r="F197" s="116"/>
      <c r="G197" s="116"/>
      <c r="H197" s="117"/>
      <c r="I197" s="117"/>
      <c r="J197" s="117"/>
      <c r="K197" s="117"/>
    </row>
    <row r="198" s="114" customFormat="true" ht="13.5" hidden="false" customHeight="false" outlineLevel="0" collapsed="false">
      <c r="A198" s="126"/>
      <c r="B198" s="116"/>
      <c r="C198" s="116"/>
      <c r="D198" s="116"/>
      <c r="E198" s="116"/>
      <c r="F198" s="116"/>
      <c r="G198" s="116"/>
      <c r="H198" s="117"/>
      <c r="I198" s="117"/>
      <c r="J198" s="117"/>
      <c r="K198" s="117"/>
    </row>
    <row r="199" s="114" customFormat="true" ht="13.5" hidden="false" customHeight="false" outlineLevel="0" collapsed="false">
      <c r="A199" s="126"/>
      <c r="B199" s="116"/>
      <c r="C199" s="116"/>
      <c r="D199" s="116"/>
      <c r="E199" s="116"/>
      <c r="F199" s="116"/>
      <c r="G199" s="116"/>
      <c r="H199" s="117"/>
      <c r="I199" s="117"/>
      <c r="J199" s="117"/>
      <c r="K199" s="117"/>
    </row>
    <row r="200" s="114" customFormat="true" ht="13.5" hidden="false" customHeight="false" outlineLevel="0" collapsed="false">
      <c r="A200" s="126"/>
      <c r="B200" s="116"/>
      <c r="C200" s="116"/>
      <c r="D200" s="116"/>
      <c r="E200" s="116"/>
      <c r="F200" s="116"/>
      <c r="G200" s="116"/>
      <c r="H200" s="117"/>
      <c r="I200" s="117"/>
      <c r="J200" s="117"/>
      <c r="K200" s="117"/>
    </row>
    <row r="201" s="117" customFormat="true" ht="13.5" hidden="false" customHeight="false" outlineLevel="0" collapsed="false">
      <c r="A201" s="126"/>
      <c r="B201" s="116"/>
      <c r="C201" s="116"/>
      <c r="D201" s="116"/>
      <c r="E201" s="116"/>
      <c r="F201" s="116"/>
      <c r="G201" s="116"/>
    </row>
    <row r="202" s="117" customFormat="true" ht="13.5" hidden="false" customHeight="false" outlineLevel="0" collapsed="false">
      <c r="A202" s="126"/>
      <c r="B202" s="116"/>
      <c r="C202" s="116"/>
      <c r="D202" s="116"/>
      <c r="E202" s="116"/>
      <c r="F202" s="116"/>
      <c r="G202" s="116"/>
    </row>
    <row r="203" s="117" customFormat="true" ht="13.5" hidden="false" customHeight="false" outlineLevel="0" collapsed="false">
      <c r="A203" s="126"/>
      <c r="B203" s="116"/>
      <c r="C203" s="116"/>
      <c r="D203" s="116"/>
      <c r="E203" s="116"/>
      <c r="F203" s="116"/>
      <c r="G203" s="116"/>
    </row>
    <row r="204" s="117" customFormat="true" ht="13.5" hidden="false" customHeight="false" outlineLevel="0" collapsed="false">
      <c r="A204" s="126"/>
      <c r="B204" s="116"/>
      <c r="C204" s="116"/>
      <c r="D204" s="116"/>
      <c r="E204" s="116"/>
      <c r="F204" s="116"/>
      <c r="G204" s="116"/>
    </row>
    <row r="205" s="117" customFormat="true" ht="13.5" hidden="false" customHeight="false" outlineLevel="0" collapsed="false">
      <c r="A205" s="126"/>
      <c r="B205" s="116"/>
      <c r="C205" s="116"/>
      <c r="D205" s="116"/>
      <c r="E205" s="116"/>
      <c r="F205" s="116"/>
      <c r="G205" s="116"/>
    </row>
    <row r="206" s="117" customFormat="true" ht="13.5" hidden="false" customHeight="false" outlineLevel="0" collapsed="false">
      <c r="A206" s="126"/>
      <c r="B206" s="116"/>
      <c r="C206" s="116"/>
      <c r="D206" s="116"/>
      <c r="E206" s="116"/>
      <c r="F206" s="116"/>
      <c r="G206" s="116"/>
    </row>
    <row r="207" s="117" customFormat="true" ht="13.5" hidden="false" customHeight="false" outlineLevel="0" collapsed="false">
      <c r="A207" s="126"/>
      <c r="B207" s="116"/>
      <c r="C207" s="116"/>
      <c r="D207" s="116"/>
      <c r="E207" s="116"/>
      <c r="F207" s="116"/>
      <c r="G207" s="116"/>
    </row>
    <row r="208" s="117" customFormat="true" ht="13.5" hidden="false" customHeight="false" outlineLevel="0" collapsed="false">
      <c r="A208" s="126"/>
      <c r="B208" s="116"/>
      <c r="C208" s="116"/>
      <c r="D208" s="116"/>
      <c r="E208" s="116"/>
      <c r="F208" s="116"/>
      <c r="G208" s="116"/>
    </row>
    <row r="209" s="117" customFormat="true" ht="13.5" hidden="false" customHeight="false" outlineLevel="0" collapsed="false">
      <c r="A209" s="126"/>
      <c r="B209" s="116"/>
      <c r="C209" s="116"/>
      <c r="D209" s="116"/>
      <c r="E209" s="116"/>
      <c r="F209" s="116"/>
      <c r="G209" s="116"/>
    </row>
    <row r="210" s="117" customFormat="true" ht="13.5" hidden="false" customHeight="false" outlineLevel="0" collapsed="false">
      <c r="A210" s="126"/>
      <c r="B210" s="116"/>
      <c r="C210" s="116"/>
      <c r="D210" s="116"/>
      <c r="E210" s="116"/>
      <c r="F210" s="116"/>
      <c r="G210" s="116"/>
    </row>
    <row r="211" s="117" customFormat="true" ht="13.5" hidden="false" customHeight="false" outlineLevel="0" collapsed="false">
      <c r="A211" s="126"/>
      <c r="B211" s="116"/>
      <c r="C211" s="116"/>
      <c r="D211" s="116"/>
      <c r="E211" s="116"/>
      <c r="F211" s="116"/>
      <c r="G211" s="116"/>
    </row>
    <row r="212" s="117" customFormat="true" ht="13.5" hidden="false" customHeight="false" outlineLevel="0" collapsed="false">
      <c r="A212" s="126"/>
      <c r="B212" s="116"/>
      <c r="C212" s="116"/>
      <c r="D212" s="116"/>
      <c r="E212" s="116"/>
      <c r="F212" s="116"/>
      <c r="G212" s="116"/>
    </row>
    <row r="213" s="117" customFormat="true" ht="13.5" hidden="false" customHeight="false" outlineLevel="0" collapsed="false">
      <c r="A213" s="126"/>
      <c r="B213" s="116"/>
      <c r="C213" s="116"/>
      <c r="D213" s="116"/>
      <c r="E213" s="116"/>
      <c r="F213" s="116"/>
      <c r="G213" s="116"/>
    </row>
    <row r="214" s="117" customFormat="true" ht="13.5" hidden="false" customHeight="false" outlineLevel="0" collapsed="false">
      <c r="A214" s="126"/>
      <c r="B214" s="116"/>
      <c r="C214" s="116"/>
      <c r="D214" s="116"/>
      <c r="E214" s="116"/>
      <c r="F214" s="116"/>
      <c r="G214" s="116"/>
    </row>
    <row r="215" s="117" customFormat="true" ht="13.5" hidden="false" customHeight="false" outlineLevel="0" collapsed="false">
      <c r="A215" s="126"/>
      <c r="B215" s="116"/>
      <c r="C215" s="116"/>
      <c r="D215" s="116"/>
      <c r="E215" s="116"/>
      <c r="F215" s="116"/>
      <c r="G215" s="116"/>
    </row>
    <row r="216" s="117" customFormat="true" ht="13.5" hidden="false" customHeight="false" outlineLevel="0" collapsed="false">
      <c r="A216" s="126"/>
      <c r="B216" s="116"/>
      <c r="C216" s="116"/>
      <c r="D216" s="116"/>
      <c r="E216" s="116"/>
      <c r="F216" s="116"/>
      <c r="G216" s="116"/>
    </row>
    <row r="217" s="117" customFormat="true" ht="13.5" hidden="false" customHeight="false" outlineLevel="0" collapsed="false">
      <c r="A217" s="126"/>
      <c r="B217" s="116"/>
      <c r="C217" s="116"/>
      <c r="D217" s="116"/>
      <c r="E217" s="116"/>
      <c r="F217" s="116"/>
      <c r="G217" s="116"/>
    </row>
    <row r="218" s="117" customFormat="true" ht="13.5" hidden="false" customHeight="false" outlineLevel="0" collapsed="false">
      <c r="A218" s="126"/>
      <c r="B218" s="116"/>
      <c r="C218" s="116"/>
      <c r="D218" s="116"/>
      <c r="E218" s="116"/>
      <c r="F218" s="116"/>
      <c r="G218" s="116"/>
    </row>
    <row r="219" s="117" customFormat="true" ht="13.5" hidden="false" customHeight="false" outlineLevel="0" collapsed="false">
      <c r="A219" s="126"/>
      <c r="B219" s="116"/>
      <c r="C219" s="116"/>
      <c r="D219" s="116"/>
      <c r="E219" s="116"/>
      <c r="F219" s="116"/>
      <c r="G219" s="116"/>
    </row>
    <row r="220" s="117" customFormat="true" ht="13.5" hidden="false" customHeight="false" outlineLevel="0" collapsed="false">
      <c r="A220" s="126"/>
      <c r="B220" s="116"/>
      <c r="C220" s="116"/>
      <c r="D220" s="116"/>
      <c r="E220" s="116"/>
      <c r="F220" s="116"/>
      <c r="G220" s="116"/>
    </row>
    <row r="221" s="117" customFormat="true" ht="13.5" hidden="false" customHeight="false" outlineLevel="0" collapsed="false">
      <c r="A221" s="126"/>
      <c r="B221" s="116"/>
      <c r="C221" s="116"/>
      <c r="D221" s="116"/>
      <c r="E221" s="116"/>
      <c r="F221" s="116"/>
      <c r="G221" s="116"/>
    </row>
    <row r="222" s="117" customFormat="true" ht="13.5" hidden="false" customHeight="false" outlineLevel="0" collapsed="false">
      <c r="A222" s="126"/>
      <c r="B222" s="116"/>
      <c r="C222" s="116"/>
      <c r="D222" s="116"/>
      <c r="E222" s="116"/>
      <c r="F222" s="116"/>
      <c r="G222" s="116"/>
    </row>
    <row r="223" s="117" customFormat="true" ht="13.5" hidden="false" customHeight="false" outlineLevel="0" collapsed="false">
      <c r="A223" s="126"/>
      <c r="B223" s="116"/>
      <c r="C223" s="116"/>
      <c r="D223" s="116"/>
      <c r="E223" s="116"/>
      <c r="F223" s="116"/>
      <c r="G223" s="116"/>
    </row>
    <row r="224" s="117" customFormat="true" ht="13.5" hidden="false" customHeight="false" outlineLevel="0" collapsed="false">
      <c r="A224" s="126"/>
      <c r="B224" s="116"/>
      <c r="C224" s="116"/>
      <c r="D224" s="116"/>
      <c r="E224" s="116"/>
      <c r="F224" s="116"/>
      <c r="G224" s="116"/>
    </row>
    <row r="225" s="117" customFormat="true" ht="13.5" hidden="false" customHeight="false" outlineLevel="0" collapsed="false">
      <c r="A225" s="126"/>
      <c r="B225" s="116"/>
      <c r="C225" s="116"/>
      <c r="D225" s="116"/>
      <c r="E225" s="116"/>
      <c r="F225" s="116"/>
      <c r="G225" s="116"/>
    </row>
    <row r="226" s="117" customFormat="true" ht="13.5" hidden="false" customHeight="false" outlineLevel="0" collapsed="false">
      <c r="A226" s="126"/>
      <c r="B226" s="116"/>
      <c r="C226" s="116"/>
      <c r="D226" s="116"/>
      <c r="E226" s="116"/>
      <c r="F226" s="116"/>
      <c r="G226" s="116"/>
    </row>
    <row r="227" s="117" customFormat="true" ht="13.5" hidden="false" customHeight="false" outlineLevel="0" collapsed="false">
      <c r="A227" s="126"/>
      <c r="B227" s="116"/>
      <c r="C227" s="116"/>
      <c r="D227" s="116"/>
      <c r="E227" s="116"/>
      <c r="F227" s="116"/>
      <c r="G227" s="116"/>
    </row>
    <row r="228" s="117" customFormat="true" ht="13.5" hidden="false" customHeight="false" outlineLevel="0" collapsed="false">
      <c r="A228" s="126"/>
      <c r="B228" s="116"/>
      <c r="C228" s="116"/>
      <c r="D228" s="116"/>
      <c r="E228" s="116"/>
      <c r="F228" s="116"/>
      <c r="G228" s="116"/>
    </row>
    <row r="229" s="117" customFormat="true" ht="13.5" hidden="false" customHeight="false" outlineLevel="0" collapsed="false">
      <c r="A229" s="126"/>
      <c r="B229" s="116"/>
      <c r="C229" s="116"/>
      <c r="D229" s="116"/>
      <c r="E229" s="116"/>
      <c r="F229" s="116"/>
      <c r="G229" s="116"/>
    </row>
    <row r="230" s="117" customFormat="true" ht="13.5" hidden="false" customHeight="false" outlineLevel="0" collapsed="false">
      <c r="A230" s="126"/>
      <c r="B230" s="116"/>
      <c r="C230" s="116"/>
      <c r="D230" s="116"/>
      <c r="E230" s="116"/>
      <c r="F230" s="116"/>
      <c r="G230" s="116"/>
    </row>
    <row r="231" s="117" customFormat="true" ht="13.5" hidden="false" customHeight="false" outlineLevel="0" collapsed="false">
      <c r="A231" s="126"/>
      <c r="B231" s="116"/>
      <c r="C231" s="116"/>
      <c r="D231" s="116"/>
      <c r="E231" s="116"/>
      <c r="F231" s="116"/>
      <c r="G231" s="116"/>
    </row>
    <row r="232" s="117" customFormat="true" ht="13.5" hidden="false" customHeight="false" outlineLevel="0" collapsed="false">
      <c r="A232" s="126"/>
      <c r="B232" s="116"/>
      <c r="C232" s="116"/>
      <c r="D232" s="116"/>
      <c r="E232" s="116"/>
      <c r="F232" s="116"/>
      <c r="G232" s="116"/>
    </row>
    <row r="233" s="117" customFormat="true" ht="13.5" hidden="false" customHeight="false" outlineLevel="0" collapsed="false">
      <c r="A233" s="126"/>
      <c r="B233" s="116"/>
      <c r="C233" s="116"/>
      <c r="D233" s="116"/>
      <c r="E233" s="116"/>
      <c r="F233" s="116"/>
      <c r="G233" s="116"/>
    </row>
    <row r="234" s="117" customFormat="true" ht="13.5" hidden="false" customHeight="false" outlineLevel="0" collapsed="false">
      <c r="A234" s="126"/>
      <c r="B234" s="116"/>
      <c r="C234" s="116"/>
      <c r="D234" s="116"/>
      <c r="E234" s="116"/>
      <c r="F234" s="116"/>
      <c r="G234" s="116"/>
    </row>
    <row r="235" s="117" customFormat="true" ht="13.5" hidden="false" customHeight="false" outlineLevel="0" collapsed="false">
      <c r="A235" s="126"/>
      <c r="B235" s="116"/>
      <c r="C235" s="116"/>
      <c r="D235" s="116"/>
      <c r="E235" s="116"/>
      <c r="F235" s="116"/>
      <c r="G235" s="116"/>
    </row>
    <row r="236" s="117" customFormat="true" ht="13.5" hidden="false" customHeight="false" outlineLevel="0" collapsed="false">
      <c r="A236" s="126"/>
      <c r="B236" s="116"/>
      <c r="C236" s="116"/>
      <c r="D236" s="116"/>
      <c r="E236" s="116"/>
      <c r="F236" s="116"/>
      <c r="G236" s="116"/>
    </row>
    <row r="237" s="117" customFormat="true" ht="13.5" hidden="false" customHeight="false" outlineLevel="0" collapsed="false">
      <c r="A237" s="126"/>
      <c r="B237" s="116"/>
      <c r="C237" s="116"/>
      <c r="D237" s="116"/>
      <c r="E237" s="116"/>
      <c r="F237" s="116"/>
      <c r="G237" s="116"/>
    </row>
    <row r="238" s="117" customFormat="true" ht="13.5" hidden="false" customHeight="false" outlineLevel="0" collapsed="false">
      <c r="A238" s="126"/>
      <c r="B238" s="116"/>
      <c r="C238" s="116"/>
      <c r="D238" s="116"/>
      <c r="E238" s="116"/>
      <c r="F238" s="116"/>
      <c r="G238" s="116"/>
    </row>
    <row r="239" s="117" customFormat="true" ht="13.5" hidden="false" customHeight="false" outlineLevel="0" collapsed="false">
      <c r="A239" s="126"/>
      <c r="B239" s="116"/>
      <c r="C239" s="116"/>
      <c r="D239" s="116"/>
      <c r="E239" s="116"/>
      <c r="F239" s="116"/>
      <c r="G239" s="116"/>
    </row>
    <row r="240" s="117" customFormat="true" ht="13.5" hidden="false" customHeight="false" outlineLevel="0" collapsed="false">
      <c r="A240" s="126"/>
      <c r="B240" s="116"/>
      <c r="C240" s="116"/>
      <c r="D240" s="116"/>
      <c r="E240" s="116"/>
      <c r="F240" s="116"/>
      <c r="G240" s="116"/>
    </row>
    <row r="241" s="117" customFormat="true" ht="13.5" hidden="false" customHeight="false" outlineLevel="0" collapsed="false">
      <c r="A241" s="126"/>
      <c r="B241" s="116"/>
      <c r="C241" s="116"/>
      <c r="D241" s="116"/>
      <c r="E241" s="116"/>
      <c r="F241" s="116"/>
      <c r="G241" s="116"/>
    </row>
    <row r="242" s="117" customFormat="true" ht="13.5" hidden="false" customHeight="false" outlineLevel="0" collapsed="false">
      <c r="A242" s="126"/>
      <c r="B242" s="116"/>
      <c r="C242" s="116"/>
      <c r="D242" s="116"/>
      <c r="E242" s="116"/>
      <c r="F242" s="116"/>
      <c r="G242" s="116"/>
    </row>
    <row r="243" s="117" customFormat="true" ht="13.5" hidden="false" customHeight="false" outlineLevel="0" collapsed="false">
      <c r="A243" s="126"/>
      <c r="B243" s="116"/>
      <c r="C243" s="116"/>
      <c r="D243" s="116"/>
      <c r="E243" s="116"/>
      <c r="F243" s="116"/>
      <c r="G243" s="116"/>
    </row>
    <row r="244" s="117" customFormat="true" ht="13.5" hidden="false" customHeight="false" outlineLevel="0" collapsed="false">
      <c r="A244" s="126"/>
      <c r="B244" s="116"/>
      <c r="C244" s="116"/>
      <c r="D244" s="116"/>
      <c r="E244" s="116"/>
      <c r="F244" s="116"/>
      <c r="G244" s="116"/>
    </row>
    <row r="245" s="117" customFormat="true" ht="13.5" hidden="false" customHeight="false" outlineLevel="0" collapsed="false">
      <c r="A245" s="126"/>
      <c r="B245" s="116"/>
      <c r="C245" s="116"/>
      <c r="D245" s="116"/>
      <c r="E245" s="116"/>
      <c r="F245" s="116"/>
      <c r="G245" s="116"/>
    </row>
    <row r="246" s="117" customFormat="true" ht="13.5" hidden="false" customHeight="false" outlineLevel="0" collapsed="false">
      <c r="A246" s="126"/>
      <c r="B246" s="116"/>
      <c r="C246" s="116"/>
      <c r="D246" s="116"/>
      <c r="E246" s="116"/>
      <c r="F246" s="116"/>
      <c r="G246" s="116"/>
    </row>
    <row r="247" s="117" customFormat="true" ht="13.5" hidden="false" customHeight="false" outlineLevel="0" collapsed="false">
      <c r="A247" s="126"/>
      <c r="B247" s="116"/>
      <c r="C247" s="116"/>
      <c r="D247" s="116"/>
      <c r="E247" s="116"/>
      <c r="F247" s="116"/>
      <c r="G247" s="116"/>
    </row>
    <row r="248" s="117" customFormat="true" ht="13.5" hidden="false" customHeight="false" outlineLevel="0" collapsed="false">
      <c r="A248" s="126"/>
      <c r="B248" s="116"/>
      <c r="C248" s="116"/>
      <c r="D248" s="116"/>
      <c r="E248" s="116"/>
      <c r="F248" s="116"/>
      <c r="G248" s="116"/>
    </row>
    <row r="249" s="117" customFormat="true" ht="13.5" hidden="false" customHeight="false" outlineLevel="0" collapsed="false">
      <c r="A249" s="126"/>
      <c r="B249" s="116"/>
      <c r="C249" s="116"/>
      <c r="D249" s="116"/>
      <c r="E249" s="116"/>
      <c r="F249" s="116"/>
      <c r="G249" s="116"/>
    </row>
    <row r="250" s="117" customFormat="true" ht="13.5" hidden="false" customHeight="false" outlineLevel="0" collapsed="false">
      <c r="A250" s="126"/>
      <c r="B250" s="116"/>
      <c r="C250" s="116"/>
      <c r="D250" s="116"/>
      <c r="E250" s="116"/>
      <c r="F250" s="116"/>
      <c r="G250" s="116"/>
    </row>
    <row r="251" s="117" customFormat="true" ht="13.5" hidden="false" customHeight="false" outlineLevel="0" collapsed="false">
      <c r="A251" s="126"/>
      <c r="B251" s="116"/>
      <c r="C251" s="116"/>
      <c r="D251" s="116"/>
      <c r="E251" s="116"/>
      <c r="F251" s="116"/>
      <c r="G251" s="116"/>
    </row>
    <row r="252" s="117" customFormat="true" ht="13.5" hidden="false" customHeight="false" outlineLevel="0" collapsed="false">
      <c r="A252" s="126"/>
      <c r="B252" s="116"/>
      <c r="C252" s="116"/>
      <c r="D252" s="116"/>
      <c r="E252" s="116"/>
      <c r="F252" s="116"/>
      <c r="G252" s="116"/>
    </row>
    <row r="253" s="117" customFormat="true" ht="13.5" hidden="false" customHeight="false" outlineLevel="0" collapsed="false">
      <c r="A253" s="126"/>
      <c r="B253" s="116"/>
      <c r="C253" s="116"/>
      <c r="D253" s="116"/>
      <c r="E253" s="116"/>
      <c r="F253" s="116"/>
      <c r="G253" s="116"/>
    </row>
    <row r="254" s="117" customFormat="true" ht="13.5" hidden="false" customHeight="false" outlineLevel="0" collapsed="false">
      <c r="A254" s="126"/>
      <c r="B254" s="116"/>
      <c r="C254" s="116"/>
      <c r="D254" s="116"/>
      <c r="E254" s="116"/>
      <c r="F254" s="116"/>
      <c r="G254" s="116"/>
    </row>
    <row r="255" s="117" customFormat="true" ht="13.5" hidden="false" customHeight="false" outlineLevel="0" collapsed="false">
      <c r="A255" s="126"/>
      <c r="B255" s="116"/>
      <c r="C255" s="116"/>
      <c r="D255" s="116"/>
      <c r="E255" s="116"/>
      <c r="F255" s="116"/>
      <c r="G255" s="116"/>
    </row>
    <row r="256" s="117" customFormat="true" ht="13.5" hidden="false" customHeight="false" outlineLevel="0" collapsed="false">
      <c r="A256" s="126"/>
      <c r="B256" s="116"/>
      <c r="C256" s="116"/>
      <c r="D256" s="116"/>
      <c r="E256" s="116"/>
      <c r="F256" s="116"/>
      <c r="G256" s="116"/>
    </row>
    <row r="257" s="117" customFormat="true" ht="13.5" hidden="false" customHeight="false" outlineLevel="0" collapsed="false">
      <c r="A257" s="126"/>
      <c r="B257" s="116"/>
      <c r="C257" s="116"/>
      <c r="D257" s="116"/>
      <c r="E257" s="116"/>
      <c r="F257" s="116"/>
      <c r="G257" s="116"/>
    </row>
    <row r="258" s="117" customFormat="true" ht="13.5" hidden="false" customHeight="false" outlineLevel="0" collapsed="false">
      <c r="A258" s="126"/>
      <c r="B258" s="116"/>
      <c r="C258" s="116"/>
      <c r="D258" s="116"/>
      <c r="E258" s="116"/>
      <c r="F258" s="116"/>
      <c r="G258" s="116"/>
    </row>
    <row r="259" s="117" customFormat="true" ht="13.5" hidden="false" customHeight="false" outlineLevel="0" collapsed="false">
      <c r="A259" s="126"/>
      <c r="B259" s="116"/>
      <c r="C259" s="116"/>
      <c r="D259" s="116"/>
      <c r="E259" s="116"/>
      <c r="F259" s="116"/>
      <c r="G259" s="116"/>
    </row>
    <row r="260" s="117" customFormat="true" ht="13.5" hidden="false" customHeight="false" outlineLevel="0" collapsed="false">
      <c r="A260" s="126"/>
      <c r="B260" s="116"/>
      <c r="C260" s="116"/>
      <c r="D260" s="116"/>
      <c r="E260" s="116"/>
      <c r="F260" s="116"/>
      <c r="G260" s="116"/>
    </row>
    <row r="261" s="117" customFormat="true" ht="13.5" hidden="false" customHeight="false" outlineLevel="0" collapsed="false">
      <c r="A261" s="126"/>
      <c r="B261" s="116"/>
      <c r="C261" s="116"/>
      <c r="D261" s="116"/>
      <c r="E261" s="116"/>
      <c r="F261" s="116"/>
      <c r="G261" s="116"/>
    </row>
    <row r="262" s="117" customFormat="true" ht="13.5" hidden="false" customHeight="false" outlineLevel="0" collapsed="false">
      <c r="A262" s="126"/>
      <c r="B262" s="116"/>
      <c r="C262" s="116"/>
      <c r="D262" s="116"/>
      <c r="E262" s="116"/>
      <c r="F262" s="116"/>
      <c r="G262" s="116"/>
    </row>
    <row r="263" s="117" customFormat="true" ht="13.5" hidden="false" customHeight="false" outlineLevel="0" collapsed="false">
      <c r="A263" s="126"/>
      <c r="B263" s="116"/>
      <c r="C263" s="116"/>
      <c r="D263" s="116"/>
      <c r="E263" s="116"/>
      <c r="F263" s="116"/>
      <c r="G263" s="116"/>
    </row>
    <row r="264" s="117" customFormat="true" ht="13.5" hidden="false" customHeight="false" outlineLevel="0" collapsed="false">
      <c r="A264" s="126"/>
      <c r="B264" s="116"/>
      <c r="C264" s="116"/>
      <c r="D264" s="116"/>
      <c r="E264" s="116"/>
      <c r="F264" s="116"/>
      <c r="G264" s="116"/>
    </row>
    <row r="265" s="117" customFormat="true" ht="13.5" hidden="false" customHeight="false" outlineLevel="0" collapsed="false">
      <c r="A265" s="126"/>
      <c r="B265" s="116"/>
      <c r="C265" s="116"/>
      <c r="D265" s="116"/>
      <c r="E265" s="116"/>
      <c r="F265" s="116"/>
      <c r="G265" s="116"/>
    </row>
    <row r="266" s="117" customFormat="true" ht="13.5" hidden="false" customHeight="false" outlineLevel="0" collapsed="false">
      <c r="A266" s="126"/>
      <c r="B266" s="116"/>
      <c r="C266" s="116"/>
      <c r="D266" s="116"/>
      <c r="E266" s="116"/>
      <c r="F266" s="116"/>
      <c r="G266" s="116"/>
    </row>
    <row r="267" s="117" customFormat="true" ht="13.5" hidden="false" customHeight="false" outlineLevel="0" collapsed="false">
      <c r="A267" s="126"/>
      <c r="B267" s="116"/>
      <c r="C267" s="116"/>
      <c r="D267" s="116"/>
      <c r="E267" s="116"/>
      <c r="F267" s="116"/>
      <c r="G267" s="116"/>
    </row>
    <row r="268" s="117" customFormat="true" ht="13.5" hidden="false" customHeight="false" outlineLevel="0" collapsed="false">
      <c r="A268" s="126"/>
      <c r="B268" s="116"/>
      <c r="C268" s="116"/>
      <c r="D268" s="116"/>
      <c r="E268" s="116"/>
      <c r="F268" s="116"/>
      <c r="G268" s="116"/>
    </row>
    <row r="269" s="117" customFormat="true" ht="13.5" hidden="false" customHeight="false" outlineLevel="0" collapsed="false">
      <c r="A269" s="126"/>
      <c r="B269" s="116"/>
      <c r="C269" s="116"/>
      <c r="D269" s="116"/>
      <c r="E269" s="116"/>
      <c r="F269" s="116"/>
      <c r="G269" s="116"/>
    </row>
    <row r="270" s="117" customFormat="true" ht="13.5" hidden="false" customHeight="false" outlineLevel="0" collapsed="false">
      <c r="A270" s="126"/>
      <c r="B270" s="116"/>
      <c r="C270" s="116"/>
      <c r="D270" s="116"/>
      <c r="E270" s="116"/>
      <c r="F270" s="116"/>
      <c r="G270" s="116"/>
    </row>
    <row r="271" s="117" customFormat="true" ht="13.5" hidden="false" customHeight="false" outlineLevel="0" collapsed="false">
      <c r="A271" s="126"/>
      <c r="B271" s="116"/>
      <c r="C271" s="116"/>
      <c r="D271" s="116"/>
      <c r="E271" s="116"/>
      <c r="F271" s="116"/>
      <c r="G271" s="116"/>
    </row>
    <row r="272" s="117" customFormat="true" ht="13.5" hidden="false" customHeight="false" outlineLevel="0" collapsed="false">
      <c r="A272" s="126"/>
      <c r="B272" s="116"/>
      <c r="C272" s="116"/>
      <c r="D272" s="116"/>
      <c r="E272" s="116"/>
      <c r="F272" s="116"/>
      <c r="G272" s="116"/>
    </row>
    <row r="273" s="117" customFormat="true" ht="13.5" hidden="false" customHeight="false" outlineLevel="0" collapsed="false">
      <c r="A273" s="126"/>
      <c r="B273" s="116"/>
      <c r="C273" s="116"/>
      <c r="D273" s="116"/>
      <c r="E273" s="116"/>
      <c r="F273" s="116"/>
      <c r="G273" s="116"/>
    </row>
    <row r="274" s="117" customFormat="true" ht="13.5" hidden="false" customHeight="false" outlineLevel="0" collapsed="false">
      <c r="A274" s="126"/>
      <c r="B274" s="116"/>
      <c r="C274" s="116"/>
      <c r="D274" s="116"/>
      <c r="E274" s="116"/>
      <c r="F274" s="116"/>
      <c r="G274" s="116"/>
    </row>
    <row r="275" s="117" customFormat="true" ht="13.5" hidden="false" customHeight="false" outlineLevel="0" collapsed="false">
      <c r="A275" s="126"/>
      <c r="B275" s="116"/>
      <c r="C275" s="116"/>
      <c r="D275" s="116"/>
      <c r="E275" s="116"/>
      <c r="F275" s="116"/>
      <c r="G275" s="116"/>
    </row>
    <row r="276" s="117" customFormat="true" ht="13.5" hidden="false" customHeight="false" outlineLevel="0" collapsed="false">
      <c r="A276" s="126"/>
      <c r="B276" s="116"/>
      <c r="C276" s="116"/>
      <c r="D276" s="116"/>
      <c r="E276" s="116"/>
      <c r="F276" s="116"/>
      <c r="G276" s="116"/>
    </row>
    <row r="277" s="117" customFormat="true" ht="13.5" hidden="false" customHeight="false" outlineLevel="0" collapsed="false">
      <c r="A277" s="126"/>
      <c r="B277" s="116"/>
      <c r="C277" s="116"/>
      <c r="D277" s="116"/>
      <c r="E277" s="116"/>
      <c r="F277" s="116"/>
      <c r="G277" s="116"/>
    </row>
    <row r="278" s="117" customFormat="true" ht="13.5" hidden="false" customHeight="false" outlineLevel="0" collapsed="false">
      <c r="A278" s="126"/>
      <c r="B278" s="116"/>
      <c r="C278" s="116"/>
      <c r="D278" s="116"/>
      <c r="E278" s="116"/>
      <c r="F278" s="116"/>
      <c r="G278" s="116"/>
    </row>
    <row r="279" s="117" customFormat="true" ht="13.5" hidden="false" customHeight="false" outlineLevel="0" collapsed="false">
      <c r="A279" s="126"/>
      <c r="B279" s="116"/>
      <c r="C279" s="116"/>
      <c r="D279" s="116"/>
      <c r="E279" s="116"/>
      <c r="F279" s="116"/>
      <c r="G279" s="116"/>
    </row>
    <row r="280" s="117" customFormat="true" ht="13.5" hidden="false" customHeight="false" outlineLevel="0" collapsed="false">
      <c r="A280" s="126"/>
      <c r="B280" s="116"/>
      <c r="C280" s="116"/>
      <c r="D280" s="116"/>
      <c r="E280" s="116"/>
      <c r="F280" s="116"/>
      <c r="G280" s="116"/>
    </row>
    <row r="281" s="117" customFormat="true" ht="13.5" hidden="false" customHeight="false" outlineLevel="0" collapsed="false">
      <c r="A281" s="126"/>
      <c r="B281" s="116"/>
      <c r="C281" s="116"/>
      <c r="D281" s="116"/>
      <c r="E281" s="116"/>
      <c r="F281" s="116"/>
      <c r="G281" s="116"/>
    </row>
    <row r="282" s="117" customFormat="true" ht="13.5" hidden="false" customHeight="false" outlineLevel="0" collapsed="false">
      <c r="A282" s="126"/>
      <c r="B282" s="116"/>
      <c r="C282" s="116"/>
      <c r="D282" s="116"/>
      <c r="E282" s="116"/>
      <c r="F282" s="116"/>
      <c r="G282" s="116"/>
    </row>
    <row r="283" s="117" customFormat="true" ht="13.5" hidden="false" customHeight="false" outlineLevel="0" collapsed="false">
      <c r="A283" s="126"/>
      <c r="B283" s="116"/>
      <c r="C283" s="116"/>
      <c r="D283" s="116"/>
      <c r="E283" s="116"/>
      <c r="F283" s="116"/>
      <c r="G283" s="116"/>
    </row>
    <row r="284" s="117" customFormat="true" ht="13.5" hidden="false" customHeight="false" outlineLevel="0" collapsed="false">
      <c r="A284" s="126"/>
      <c r="B284" s="116"/>
      <c r="C284" s="116"/>
      <c r="D284" s="116"/>
      <c r="E284" s="116"/>
      <c r="F284" s="116"/>
      <c r="G284" s="116"/>
    </row>
    <row r="285" s="117" customFormat="true" ht="13.5" hidden="false" customHeight="false" outlineLevel="0" collapsed="false">
      <c r="A285" s="126"/>
      <c r="B285" s="116"/>
      <c r="C285" s="116"/>
      <c r="D285" s="116"/>
      <c r="E285" s="116"/>
      <c r="F285" s="116"/>
      <c r="G285" s="116"/>
    </row>
    <row r="286" s="117" customFormat="true" ht="13.5" hidden="false" customHeight="false" outlineLevel="0" collapsed="false">
      <c r="A286" s="126"/>
      <c r="B286" s="116"/>
      <c r="C286" s="116"/>
      <c r="D286" s="116"/>
      <c r="E286" s="116"/>
      <c r="F286" s="116"/>
      <c r="G286" s="116"/>
    </row>
    <row r="287" s="117" customFormat="true" ht="13.5" hidden="false" customHeight="false" outlineLevel="0" collapsed="false">
      <c r="A287" s="126"/>
      <c r="B287" s="116"/>
      <c r="C287" s="116"/>
      <c r="D287" s="116"/>
      <c r="E287" s="116"/>
      <c r="F287" s="116"/>
      <c r="G287" s="116"/>
    </row>
    <row r="288" s="117" customFormat="true" ht="13.5" hidden="false" customHeight="false" outlineLevel="0" collapsed="false">
      <c r="A288" s="126"/>
      <c r="B288" s="116"/>
      <c r="C288" s="116"/>
      <c r="D288" s="116"/>
      <c r="E288" s="116"/>
      <c r="F288" s="116"/>
      <c r="G288" s="116"/>
    </row>
    <row r="289" s="117" customFormat="true" ht="13.5" hidden="false" customHeight="false" outlineLevel="0" collapsed="false">
      <c r="A289" s="126"/>
      <c r="B289" s="116"/>
      <c r="C289" s="116"/>
      <c r="D289" s="116"/>
      <c r="E289" s="116"/>
      <c r="F289" s="116"/>
      <c r="G289" s="116"/>
    </row>
    <row r="290" s="117" customFormat="true" ht="13.5" hidden="false" customHeight="false" outlineLevel="0" collapsed="false">
      <c r="A290" s="126"/>
      <c r="B290" s="116"/>
      <c r="C290" s="116"/>
      <c r="D290" s="116"/>
      <c r="E290" s="116"/>
      <c r="F290" s="116"/>
      <c r="G290" s="116"/>
    </row>
    <row r="291" s="117" customFormat="true" ht="13.5" hidden="false" customHeight="false" outlineLevel="0" collapsed="false">
      <c r="A291" s="126"/>
      <c r="B291" s="116"/>
      <c r="C291" s="116"/>
      <c r="D291" s="116"/>
      <c r="E291" s="116"/>
      <c r="F291" s="116"/>
      <c r="G291" s="116"/>
    </row>
    <row r="292" s="117" customFormat="true" ht="13.5" hidden="false" customHeight="false" outlineLevel="0" collapsed="false">
      <c r="A292" s="126"/>
      <c r="B292" s="116"/>
      <c r="C292" s="116"/>
      <c r="D292" s="116"/>
      <c r="E292" s="116"/>
      <c r="F292" s="116"/>
      <c r="G292" s="116"/>
    </row>
    <row r="293" s="117" customFormat="true" ht="13.5" hidden="false" customHeight="false" outlineLevel="0" collapsed="false">
      <c r="A293" s="126"/>
      <c r="B293" s="116"/>
      <c r="C293" s="116"/>
      <c r="D293" s="116"/>
      <c r="E293" s="116"/>
      <c r="F293" s="116"/>
      <c r="G293" s="116"/>
    </row>
    <row r="294" s="117" customFormat="true" ht="13.5" hidden="false" customHeight="false" outlineLevel="0" collapsed="false">
      <c r="A294" s="126"/>
      <c r="B294" s="116"/>
      <c r="C294" s="116"/>
      <c r="D294" s="116"/>
      <c r="E294" s="116"/>
      <c r="F294" s="116"/>
      <c r="G294" s="116"/>
    </row>
    <row r="295" s="117" customFormat="true" ht="13.5" hidden="false" customHeight="false" outlineLevel="0" collapsed="false">
      <c r="A295" s="126"/>
      <c r="B295" s="116"/>
      <c r="C295" s="116"/>
      <c r="D295" s="116"/>
      <c r="E295" s="116"/>
      <c r="F295" s="116"/>
      <c r="G295" s="116"/>
    </row>
    <row r="296" s="117" customFormat="true" ht="13.5" hidden="false" customHeight="false" outlineLevel="0" collapsed="false">
      <c r="A296" s="126"/>
      <c r="B296" s="116"/>
      <c r="C296" s="116"/>
      <c r="D296" s="116"/>
      <c r="E296" s="116"/>
      <c r="F296" s="116"/>
      <c r="G296" s="116"/>
    </row>
    <row r="297" s="117" customFormat="true" ht="13.5" hidden="false" customHeight="false" outlineLevel="0" collapsed="false">
      <c r="A297" s="126"/>
      <c r="B297" s="116"/>
      <c r="C297" s="116"/>
      <c r="D297" s="116"/>
      <c r="E297" s="116"/>
      <c r="F297" s="116"/>
      <c r="G297" s="116"/>
    </row>
    <row r="298" s="117" customFormat="true" ht="13.5" hidden="false" customHeight="false" outlineLevel="0" collapsed="false">
      <c r="A298" s="126"/>
      <c r="B298" s="116"/>
      <c r="C298" s="116"/>
      <c r="D298" s="116"/>
      <c r="E298" s="116"/>
      <c r="F298" s="116"/>
      <c r="G298" s="116"/>
    </row>
    <row r="299" s="117" customFormat="true" ht="13.5" hidden="false" customHeight="false" outlineLevel="0" collapsed="false">
      <c r="A299" s="126"/>
      <c r="B299" s="116"/>
      <c r="C299" s="116"/>
      <c r="D299" s="116"/>
      <c r="E299" s="116"/>
      <c r="F299" s="116"/>
      <c r="G299" s="116"/>
    </row>
    <row r="300" s="117" customFormat="true" ht="13.5" hidden="false" customHeight="false" outlineLevel="0" collapsed="false">
      <c r="A300" s="126"/>
      <c r="B300" s="116"/>
      <c r="C300" s="116"/>
      <c r="D300" s="116"/>
      <c r="E300" s="116"/>
      <c r="F300" s="116"/>
      <c r="G300" s="116"/>
    </row>
    <row r="301" s="117" customFormat="true" ht="13.5" hidden="false" customHeight="false" outlineLevel="0" collapsed="false">
      <c r="A301" s="126"/>
      <c r="B301" s="116"/>
      <c r="C301" s="116"/>
      <c r="D301" s="116"/>
      <c r="E301" s="116"/>
      <c r="F301" s="116"/>
      <c r="G301" s="116"/>
    </row>
    <row r="302" s="117" customFormat="true" ht="13.5" hidden="false" customHeight="false" outlineLevel="0" collapsed="false">
      <c r="A302" s="126"/>
      <c r="B302" s="116"/>
      <c r="C302" s="116"/>
      <c r="D302" s="116"/>
      <c r="E302" s="116"/>
      <c r="F302" s="116"/>
      <c r="G302" s="116"/>
    </row>
    <row r="303" s="117" customFormat="true" ht="13.5" hidden="false" customHeight="false" outlineLevel="0" collapsed="false">
      <c r="A303" s="126"/>
      <c r="B303" s="116"/>
      <c r="C303" s="116"/>
      <c r="D303" s="116"/>
      <c r="E303" s="116"/>
      <c r="F303" s="116"/>
      <c r="G303" s="116"/>
    </row>
    <row r="304" s="117" customFormat="true" ht="13.5" hidden="false" customHeight="false" outlineLevel="0" collapsed="false">
      <c r="A304" s="126"/>
      <c r="B304" s="116"/>
      <c r="C304" s="116"/>
      <c r="D304" s="116"/>
      <c r="E304" s="116"/>
      <c r="F304" s="116"/>
      <c r="G304" s="116"/>
    </row>
    <row r="305" s="117" customFormat="true" ht="13.5" hidden="false" customHeight="false" outlineLevel="0" collapsed="false">
      <c r="A305" s="126"/>
      <c r="B305" s="116"/>
      <c r="C305" s="116"/>
      <c r="D305" s="116"/>
      <c r="E305" s="116"/>
      <c r="F305" s="116"/>
      <c r="G305" s="116"/>
    </row>
    <row r="306" s="117" customFormat="true" ht="13.5" hidden="false" customHeight="false" outlineLevel="0" collapsed="false">
      <c r="A306" s="126"/>
      <c r="B306" s="116"/>
      <c r="C306" s="116"/>
      <c r="D306" s="116"/>
      <c r="E306" s="116"/>
      <c r="F306" s="116"/>
      <c r="G306" s="116"/>
    </row>
    <row r="307" s="117" customFormat="true" ht="13.5" hidden="false" customHeight="false" outlineLevel="0" collapsed="false">
      <c r="A307" s="126"/>
      <c r="B307" s="116"/>
      <c r="C307" s="116"/>
      <c r="D307" s="116"/>
      <c r="E307" s="116"/>
      <c r="F307" s="116"/>
      <c r="G307" s="116"/>
    </row>
    <row r="308" s="117" customFormat="true" ht="13.5" hidden="false" customHeight="false" outlineLevel="0" collapsed="false">
      <c r="A308" s="126"/>
      <c r="B308" s="116"/>
      <c r="C308" s="116"/>
      <c r="D308" s="116"/>
      <c r="E308" s="116"/>
      <c r="F308" s="116"/>
      <c r="G308" s="116"/>
    </row>
    <row r="309" s="117" customFormat="true" ht="13.5" hidden="false" customHeight="false" outlineLevel="0" collapsed="false">
      <c r="A309" s="126"/>
      <c r="B309" s="116"/>
      <c r="C309" s="116"/>
      <c r="D309" s="116"/>
      <c r="E309" s="116"/>
      <c r="F309" s="116"/>
      <c r="G309" s="116"/>
    </row>
    <row r="310" s="117" customFormat="true" ht="13.5" hidden="false" customHeight="false" outlineLevel="0" collapsed="false">
      <c r="A310" s="126"/>
      <c r="B310" s="116"/>
      <c r="C310" s="116"/>
      <c r="D310" s="116"/>
      <c r="E310" s="116"/>
      <c r="F310" s="116"/>
      <c r="G310" s="116"/>
    </row>
    <row r="311" s="117" customFormat="true" ht="13.5" hidden="false" customHeight="false" outlineLevel="0" collapsed="false">
      <c r="A311" s="126"/>
      <c r="B311" s="116"/>
      <c r="C311" s="116"/>
      <c r="D311" s="116"/>
      <c r="E311" s="116"/>
      <c r="F311" s="116"/>
      <c r="G311" s="116"/>
    </row>
    <row r="312" s="117" customFormat="true" ht="13.5" hidden="false" customHeight="false" outlineLevel="0" collapsed="false">
      <c r="A312" s="126"/>
      <c r="B312" s="116"/>
      <c r="C312" s="116"/>
      <c r="D312" s="116"/>
      <c r="E312" s="116"/>
      <c r="F312" s="116"/>
      <c r="G312" s="116"/>
    </row>
    <row r="313" customFormat="false" ht="13.5" hidden="false" customHeight="false" outlineLevel="0" collapsed="false">
      <c r="A313" s="126"/>
      <c r="B313" s="116"/>
      <c r="C313" s="116"/>
      <c r="D313" s="116"/>
      <c r="E313" s="116"/>
      <c r="F313" s="116"/>
    </row>
    <row r="314" customFormat="false" ht="13.5" hidden="false" customHeight="false" outlineLevel="0" collapsed="false">
      <c r="A314" s="126"/>
      <c r="B314" s="116"/>
      <c r="C314" s="116"/>
      <c r="D314" s="116"/>
      <c r="E314" s="116"/>
      <c r="F314" s="116"/>
    </row>
    <row r="315" customFormat="false" ht="13.5" hidden="false" customHeight="false" outlineLevel="0" collapsed="false">
      <c r="A315" s="126"/>
      <c r="B315" s="116"/>
      <c r="C315" s="116"/>
      <c r="D315" s="116"/>
      <c r="E315" s="116"/>
      <c r="F315" s="116"/>
    </row>
    <row r="316" customFormat="false" ht="13.5" hidden="false" customHeight="false" outlineLevel="0" collapsed="false">
      <c r="E316" s="116"/>
      <c r="F316" s="116"/>
    </row>
    <row r="317" customFormat="false" ht="13.5" hidden="false" customHeight="false" outlineLevel="0" collapsed="false">
      <c r="E317" s="116"/>
      <c r="F317" s="116"/>
    </row>
  </sheetData>
  <sheetProtection sheet="true" password="ea98" formatColumns="false" selectLockedCells="true"/>
  <mergeCells count="67">
    <mergeCell ref="C2:F2"/>
    <mergeCell ref="C3:F3"/>
    <mergeCell ref="B6:G6"/>
    <mergeCell ref="E8:G8"/>
    <mergeCell ref="E9:G9"/>
    <mergeCell ref="E10:G10"/>
    <mergeCell ref="E11:G11"/>
    <mergeCell ref="E12:G12"/>
    <mergeCell ref="D15:G15"/>
    <mergeCell ref="B16:G16"/>
    <mergeCell ref="B19:C19"/>
    <mergeCell ref="D19:E19"/>
    <mergeCell ref="F19:G19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30:G30"/>
    <mergeCell ref="B33:C33"/>
    <mergeCell ref="B34:C34"/>
    <mergeCell ref="B36:G36"/>
    <mergeCell ref="B39:C39"/>
    <mergeCell ref="B41:G41"/>
    <mergeCell ref="B53:F53"/>
    <mergeCell ref="B56:F56"/>
    <mergeCell ref="B59:F59"/>
    <mergeCell ref="B62:F62"/>
    <mergeCell ref="B82:F82"/>
    <mergeCell ref="B85:F85"/>
    <mergeCell ref="B88:F88"/>
    <mergeCell ref="B91:F91"/>
    <mergeCell ref="B94:F94"/>
    <mergeCell ref="B97:F97"/>
    <mergeCell ref="B100:F100"/>
    <mergeCell ref="B103:F103"/>
    <mergeCell ref="B106:F106"/>
    <mergeCell ref="B109:F109"/>
    <mergeCell ref="B112:F112"/>
    <mergeCell ref="B115:F115"/>
    <mergeCell ref="B118:F118"/>
    <mergeCell ref="B121:F121"/>
    <mergeCell ref="B124:F124"/>
    <mergeCell ref="B127:F127"/>
    <mergeCell ref="B130:F130"/>
    <mergeCell ref="B133:F133"/>
    <mergeCell ref="B136:F136"/>
    <mergeCell ref="B139:F139"/>
    <mergeCell ref="B142:F142"/>
    <mergeCell ref="B145:F145"/>
    <mergeCell ref="B148:F148"/>
    <mergeCell ref="B151:F151"/>
    <mergeCell ref="B157:G157"/>
    <mergeCell ref="B158:G162"/>
    <mergeCell ref="B163:G163"/>
    <mergeCell ref="B165:G165"/>
    <mergeCell ref="B168:G168"/>
  </mergeCells>
  <dataValidations count="1">
    <dataValidation allowBlank="true" error="INSERIRE SOLO VALORI NUMERICI INTERI" errorStyle="stop" errorTitle="ATTENZIONE" operator="between" showDropDown="false" showErrorMessage="true" showInputMessage="false" sqref="G47 G50:G51 G53 G56 G59 G62 G82 G85 G88 G91 G94 G97 G100 G103 G106 G109 G112 G115 G118 G121 G124 G127 G130 G133 G136 G139 G142 G145 G148 G151" type="whole">
      <formula1>0</formula1>
      <formula2>999999999999</formula2>
    </dataValidation>
  </dataValidations>
  <printOptions headings="false" gridLines="false" gridLinesSet="true" horizontalCentered="true" verticalCentered="false"/>
  <pageMargins left="0.4" right="0.390277777777778" top="0.379861111111111" bottom="0.229861111111111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K40" activeCellId="0" sqref="K40"/>
    </sheetView>
  </sheetViews>
  <sheetFormatPr defaultColWidth="10.65625" defaultRowHeight="11.25" zeroHeight="false" outlineLevelRow="0" outlineLevelCol="0"/>
  <cols>
    <col collapsed="false" customWidth="true" hidden="false" outlineLevel="0" max="1" min="1" style="404" width="43.49"/>
    <col collapsed="false" customWidth="false" hidden="false" outlineLevel="0" max="2" min="2" style="405" width="10.65"/>
    <col collapsed="false" customWidth="true" hidden="false" outlineLevel="0" max="16" min="3" style="404" width="11.49"/>
    <col collapsed="false" customWidth="true" hidden="false" outlineLevel="0" max="18" min="17" style="0" width="11.49"/>
    <col collapsed="false" customWidth="true" hidden="true" outlineLevel="0" max="19" min="19" style="404" width="9.16"/>
    <col collapsed="false" customWidth="true" hidden="false" outlineLevel="0" max="20" min="20" style="404" width="9.16"/>
    <col collapsed="false" customWidth="true" hidden="false" outlineLevel="0" max="21" min="21" style="404" width="6.65"/>
    <col collapsed="false" customWidth="true" hidden="false" outlineLevel="0" max="25" min="22" style="404" width="10.82"/>
    <col collapsed="false" customWidth="false" hidden="false" outlineLevel="0" max="257" min="26" style="404" width="10.65"/>
  </cols>
  <sheetData>
    <row r="1" s="267" customFormat="tru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320"/>
      <c r="P1" s="321"/>
      <c r="Q1" s="0"/>
      <c r="R1" s="0"/>
      <c r="S1" s="0"/>
    </row>
    <row r="2" s="267" customFormat="true" ht="30" hidden="false" customHeight="true" outlineLevel="0" collapsed="false">
      <c r="A2" s="407"/>
      <c r="B2" s="408"/>
      <c r="C2" s="320"/>
      <c r="D2" s="320"/>
      <c r="E2" s="320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0"/>
      <c r="R2" s="0"/>
      <c r="S2" s="0"/>
    </row>
    <row r="3" customFormat="false" ht="18.75" hidden="false" customHeight="true" outlineLevel="0" collapsed="false">
      <c r="A3" s="410"/>
      <c r="B3" s="411"/>
      <c r="C3" s="412" t="s">
        <v>375</v>
      </c>
      <c r="D3" s="412"/>
      <c r="E3" s="412"/>
      <c r="F3" s="412"/>
      <c r="G3" s="412"/>
      <c r="H3" s="412"/>
      <c r="I3" s="412"/>
      <c r="J3" s="412"/>
      <c r="K3" s="412"/>
      <c r="L3" s="412"/>
      <c r="M3" s="413" t="s">
        <v>376</v>
      </c>
      <c r="N3" s="413"/>
      <c r="O3" s="413"/>
      <c r="P3" s="413"/>
      <c r="Q3" s="413"/>
      <c r="R3" s="413"/>
      <c r="S3" s="0"/>
      <c r="T3" s="0"/>
    </row>
    <row r="4" customFormat="false" ht="21.75" hidden="false" customHeight="true" outlineLevel="0" collapsed="false">
      <c r="A4" s="414" t="s">
        <v>377</v>
      </c>
      <c r="B4" s="415" t="s">
        <v>242</v>
      </c>
      <c r="C4" s="416" t="s">
        <v>378</v>
      </c>
      <c r="D4" s="416"/>
      <c r="E4" s="417" t="s">
        <v>379</v>
      </c>
      <c r="F4" s="417"/>
      <c r="G4" s="417" t="s">
        <v>380</v>
      </c>
      <c r="H4" s="417"/>
      <c r="I4" s="417" t="s">
        <v>381</v>
      </c>
      <c r="J4" s="417"/>
      <c r="K4" s="418" t="s">
        <v>382</v>
      </c>
      <c r="L4" s="418"/>
      <c r="M4" s="416" t="s">
        <v>378</v>
      </c>
      <c r="N4" s="416"/>
      <c r="O4" s="419" t="s">
        <v>379</v>
      </c>
      <c r="P4" s="419"/>
      <c r="Q4" s="420" t="s">
        <v>380</v>
      </c>
      <c r="R4" s="420"/>
      <c r="S4" s="0"/>
      <c r="T4" s="0"/>
    </row>
    <row r="5" customFormat="false" ht="12" hidden="false" customHeight="false" outlineLevel="0" collapsed="false">
      <c r="A5" s="421" t="s">
        <v>383</v>
      </c>
      <c r="B5" s="422"/>
      <c r="C5" s="423" t="s">
        <v>247</v>
      </c>
      <c r="D5" s="424" t="s">
        <v>248</v>
      </c>
      <c r="E5" s="425" t="s">
        <v>247</v>
      </c>
      <c r="F5" s="424" t="s">
        <v>248</v>
      </c>
      <c r="G5" s="425" t="s">
        <v>247</v>
      </c>
      <c r="H5" s="424" t="s">
        <v>248</v>
      </c>
      <c r="I5" s="425" t="s">
        <v>247</v>
      </c>
      <c r="J5" s="424" t="s">
        <v>248</v>
      </c>
      <c r="K5" s="425" t="s">
        <v>247</v>
      </c>
      <c r="L5" s="424" t="s">
        <v>248</v>
      </c>
      <c r="M5" s="426" t="s">
        <v>247</v>
      </c>
      <c r="N5" s="427" t="s">
        <v>248</v>
      </c>
      <c r="O5" s="428" t="s">
        <v>247</v>
      </c>
      <c r="P5" s="427" t="s">
        <v>248</v>
      </c>
      <c r="Q5" s="428" t="s">
        <v>247</v>
      </c>
      <c r="R5" s="427" t="s">
        <v>248</v>
      </c>
      <c r="S5" s="0"/>
      <c r="T5" s="0"/>
    </row>
    <row r="6" customFormat="false" ht="12.75" hidden="false" customHeight="true" outlineLevel="0" collapsed="false">
      <c r="A6" s="429" t="str">
        <f aca="false">t1!A6</f>
        <v>SEGRETARIO A</v>
      </c>
      <c r="B6" s="430" t="str">
        <f aca="false">t1!B6</f>
        <v>0D0102</v>
      </c>
      <c r="C6" s="431" t="n">
        <f aca="false">[4]hrt3!F2</f>
        <v>0</v>
      </c>
      <c r="D6" s="432" t="n">
        <f aca="false">[4]hrt3!G2</f>
        <v>0</v>
      </c>
      <c r="E6" s="433" t="n">
        <f aca="false">[4]hrt3!H2</f>
        <v>0</v>
      </c>
      <c r="F6" s="434" t="n">
        <f aca="false">[4]hrt3!I2</f>
        <v>0</v>
      </c>
      <c r="G6" s="435" t="n">
        <f aca="false">[4]hrt3!J2</f>
        <v>0</v>
      </c>
      <c r="H6" s="432" t="n">
        <f aca="false">[4]hrt3!K2</f>
        <v>0</v>
      </c>
      <c r="I6" s="435" t="n">
        <f aca="false">[4]hrt3!L2</f>
        <v>0</v>
      </c>
      <c r="J6" s="432" t="n">
        <f aca="false">[4]hrt3!M2</f>
        <v>0</v>
      </c>
      <c r="K6" s="435" t="n">
        <f aca="false">[4]hrt3!N2</f>
        <v>0</v>
      </c>
      <c r="L6" s="432" t="n">
        <f aca="false">[4]hrt3!O2</f>
        <v>0</v>
      </c>
      <c r="M6" s="436" t="n">
        <f aca="false">[4]hrt3!P2</f>
        <v>0</v>
      </c>
      <c r="N6" s="437" t="n">
        <f aca="false">[4]hrt3!Q2</f>
        <v>0</v>
      </c>
      <c r="O6" s="438" t="n">
        <f aca="false">[4]hrt3!R2</f>
        <v>0</v>
      </c>
      <c r="P6" s="439" t="n">
        <f aca="false">[4]hrt3!S2</f>
        <v>0</v>
      </c>
      <c r="Q6" s="440" t="n">
        <f aca="false">[4]hrt3!T2</f>
        <v>0</v>
      </c>
      <c r="R6" s="441" t="n">
        <f aca="false">[4]hrt3!U2</f>
        <v>0</v>
      </c>
      <c r="S6" s="119" t="n">
        <f aca="false">t1!N6</f>
        <v>0</v>
      </c>
      <c r="T6" s="0"/>
    </row>
    <row r="7" customFormat="false" ht="12.75" hidden="false" customHeight="true" outlineLevel="0" collapsed="false">
      <c r="A7" s="429" t="str">
        <f aca="false">t1!A7</f>
        <v>SEGRETARIO B</v>
      </c>
      <c r="B7" s="430" t="str">
        <f aca="false">t1!B7</f>
        <v>0D0103</v>
      </c>
      <c r="C7" s="431" t="n">
        <f aca="false">[4]hrt3!F3</f>
        <v>0</v>
      </c>
      <c r="D7" s="432" t="n">
        <f aca="false">[4]hrt3!G3</f>
        <v>0</v>
      </c>
      <c r="E7" s="433" t="n">
        <f aca="false">[4]hrt3!H3</f>
        <v>0</v>
      </c>
      <c r="F7" s="434" t="n">
        <f aca="false">[4]hrt3!I3</f>
        <v>0</v>
      </c>
      <c r="G7" s="435" t="n">
        <f aca="false">[4]hrt3!J3</f>
        <v>0</v>
      </c>
      <c r="H7" s="432" t="n">
        <f aca="false">[4]hrt3!K3</f>
        <v>0</v>
      </c>
      <c r="I7" s="435" t="n">
        <f aca="false">[4]hrt3!L3</f>
        <v>0</v>
      </c>
      <c r="J7" s="432" t="n">
        <f aca="false">[4]hrt3!M3</f>
        <v>0</v>
      </c>
      <c r="K7" s="435" t="n">
        <f aca="false">[4]hrt3!N3</f>
        <v>0</v>
      </c>
      <c r="L7" s="432" t="n">
        <f aca="false">[4]hrt3!O3</f>
        <v>0</v>
      </c>
      <c r="M7" s="436" t="n">
        <f aca="false">[4]hrt3!P3</f>
        <v>0</v>
      </c>
      <c r="N7" s="437" t="n">
        <f aca="false">[4]hrt3!Q3</f>
        <v>0</v>
      </c>
      <c r="O7" s="438" t="n">
        <f aca="false">[4]hrt3!R3</f>
        <v>0</v>
      </c>
      <c r="P7" s="442" t="n">
        <f aca="false">[4]hrt3!S3</f>
        <v>0</v>
      </c>
      <c r="Q7" s="443" t="n">
        <f aca="false">[4]hrt3!T3</f>
        <v>0</v>
      </c>
      <c r="R7" s="444" t="n">
        <f aca="false">[4]hrt3!U3</f>
        <v>0</v>
      </c>
      <c r="S7" s="119" t="n">
        <f aca="false">t1!N7</f>
        <v>0</v>
      </c>
      <c r="T7" s="0"/>
    </row>
    <row r="8" customFormat="false" ht="12.75" hidden="false" customHeight="true" outlineLevel="0" collapsed="false">
      <c r="A8" s="429" t="str">
        <f aca="false">t1!A8</f>
        <v>SEGRETARIO C</v>
      </c>
      <c r="B8" s="430" t="str">
        <f aca="false">t1!B8</f>
        <v>0D0485</v>
      </c>
      <c r="C8" s="431" t="n">
        <f aca="false">[4]hrt3!F4</f>
        <v>0</v>
      </c>
      <c r="D8" s="432" t="n">
        <f aca="false">[4]hrt3!G4</f>
        <v>0</v>
      </c>
      <c r="E8" s="433" t="n">
        <f aca="false">[4]hrt3!H4</f>
        <v>0</v>
      </c>
      <c r="F8" s="434" t="n">
        <f aca="false">[4]hrt3!I4</f>
        <v>0</v>
      </c>
      <c r="G8" s="435" t="n">
        <f aca="false">[4]hrt3!J4</f>
        <v>0</v>
      </c>
      <c r="H8" s="432" t="n">
        <f aca="false">[4]hrt3!K4</f>
        <v>0</v>
      </c>
      <c r="I8" s="435" t="n">
        <f aca="false">[4]hrt3!L4</f>
        <v>0</v>
      </c>
      <c r="J8" s="432" t="n">
        <f aca="false">[4]hrt3!M4</f>
        <v>0</v>
      </c>
      <c r="K8" s="435" t="n">
        <f aca="false">[4]hrt3!N4</f>
        <v>0</v>
      </c>
      <c r="L8" s="432" t="n">
        <f aca="false">[4]hrt3!O4</f>
        <v>0</v>
      </c>
      <c r="M8" s="436" t="n">
        <f aca="false">[4]hrt3!P4</f>
        <v>0</v>
      </c>
      <c r="N8" s="437" t="n">
        <f aca="false">[4]hrt3!Q4</f>
        <v>0</v>
      </c>
      <c r="O8" s="438" t="n">
        <f aca="false">[4]hrt3!R4</f>
        <v>0</v>
      </c>
      <c r="P8" s="442" t="n">
        <f aca="false">[4]hrt3!S4</f>
        <v>0</v>
      </c>
      <c r="Q8" s="443" t="n">
        <f aca="false">[4]hrt3!T4</f>
        <v>0</v>
      </c>
      <c r="R8" s="444" t="n">
        <f aca="false">[4]hrt3!U4</f>
        <v>0</v>
      </c>
      <c r="S8" s="119" t="n">
        <f aca="false">t1!N8</f>
        <v>0</v>
      </c>
      <c r="T8" s="0"/>
    </row>
    <row r="9" customFormat="false" ht="12.75" hidden="false" customHeight="true" outlineLevel="0" collapsed="false">
      <c r="A9" s="429" t="str">
        <f aca="false">t1!A9</f>
        <v>SEGRETARIO GENERALE CCIAA</v>
      </c>
      <c r="B9" s="430" t="str">
        <f aca="false">t1!B9</f>
        <v>0D0104</v>
      </c>
      <c r="C9" s="431" t="n">
        <f aca="false">[4]hrt3!F5</f>
        <v>0</v>
      </c>
      <c r="D9" s="432" t="n">
        <f aca="false">[4]hrt3!G5</f>
        <v>0</v>
      </c>
      <c r="E9" s="433" t="n">
        <f aca="false">[4]hrt3!H5</f>
        <v>0</v>
      </c>
      <c r="F9" s="434" t="n">
        <f aca="false">[4]hrt3!I5</f>
        <v>0</v>
      </c>
      <c r="G9" s="435" t="n">
        <f aca="false">[4]hrt3!J5</f>
        <v>0</v>
      </c>
      <c r="H9" s="432" t="n">
        <f aca="false">[4]hrt3!K5</f>
        <v>0</v>
      </c>
      <c r="I9" s="435" t="n">
        <f aca="false">[4]hrt3!L5</f>
        <v>0</v>
      </c>
      <c r="J9" s="432" t="n">
        <f aca="false">[4]hrt3!M5</f>
        <v>0</v>
      </c>
      <c r="K9" s="435" t="n">
        <f aca="false">[4]hrt3!N5</f>
        <v>0</v>
      </c>
      <c r="L9" s="432" t="n">
        <f aca="false">[4]hrt3!O5</f>
        <v>0</v>
      </c>
      <c r="M9" s="436" t="n">
        <f aca="false">[4]hrt3!P5</f>
        <v>0</v>
      </c>
      <c r="N9" s="437" t="n">
        <f aca="false">[4]hrt3!Q5</f>
        <v>0</v>
      </c>
      <c r="O9" s="438" t="n">
        <f aca="false">[4]hrt3!R5</f>
        <v>0</v>
      </c>
      <c r="P9" s="442" t="n">
        <f aca="false">[4]hrt3!S5</f>
        <v>0</v>
      </c>
      <c r="Q9" s="443" t="n">
        <f aca="false">[4]hrt3!T5</f>
        <v>0</v>
      </c>
      <c r="R9" s="444" t="n">
        <f aca="false">[4]hrt3!U5</f>
        <v>0</v>
      </c>
      <c r="S9" s="119" t="n">
        <f aca="false">t1!N9</f>
        <v>0</v>
      </c>
      <c r="T9" s="0"/>
    </row>
    <row r="10" customFormat="false" ht="12.75" hidden="false" customHeight="true" outlineLevel="0" collapsed="false">
      <c r="A10" s="429" t="str">
        <f aca="false">t1!A10</f>
        <v>DIRETTORE  GENERALE</v>
      </c>
      <c r="B10" s="430" t="str">
        <f aca="false">t1!B10</f>
        <v>0D0097</v>
      </c>
      <c r="C10" s="431" t="n">
        <f aca="false">[4]hrt3!F6</f>
        <v>0</v>
      </c>
      <c r="D10" s="432" t="n">
        <f aca="false">[4]hrt3!G6</f>
        <v>0</v>
      </c>
      <c r="E10" s="433" t="n">
        <f aca="false">[4]hrt3!H6</f>
        <v>0</v>
      </c>
      <c r="F10" s="434" t="n">
        <f aca="false">[4]hrt3!I6</f>
        <v>0</v>
      </c>
      <c r="G10" s="435" t="n">
        <f aca="false">[4]hrt3!J6</f>
        <v>0</v>
      </c>
      <c r="H10" s="432" t="n">
        <f aca="false">[4]hrt3!K6</f>
        <v>0</v>
      </c>
      <c r="I10" s="435" t="n">
        <f aca="false">[4]hrt3!L6</f>
        <v>0</v>
      </c>
      <c r="J10" s="432" t="n">
        <f aca="false">[4]hrt3!M6</f>
        <v>0</v>
      </c>
      <c r="K10" s="435" t="n">
        <f aca="false">[4]hrt3!N6</f>
        <v>0</v>
      </c>
      <c r="L10" s="432" t="n">
        <f aca="false">[4]hrt3!O6</f>
        <v>0</v>
      </c>
      <c r="M10" s="436" t="n">
        <f aca="false">[4]hrt3!P6</f>
        <v>0</v>
      </c>
      <c r="N10" s="437" t="n">
        <f aca="false">[4]hrt3!Q6</f>
        <v>0</v>
      </c>
      <c r="O10" s="438" t="n">
        <f aca="false">[4]hrt3!R6</f>
        <v>0</v>
      </c>
      <c r="P10" s="442" t="n">
        <f aca="false">[4]hrt3!S6</f>
        <v>0</v>
      </c>
      <c r="Q10" s="443" t="n">
        <f aca="false">[4]hrt3!T6</f>
        <v>0</v>
      </c>
      <c r="R10" s="444" t="n">
        <f aca="false">[4]hrt3!U6</f>
        <v>0</v>
      </c>
      <c r="S10" s="119" t="n">
        <f aca="false">t1!N10</f>
        <v>0</v>
      </c>
      <c r="T10" s="0"/>
    </row>
    <row r="11" customFormat="false" ht="12.75" hidden="false" customHeight="true" outlineLevel="0" collapsed="false">
      <c r="A11" s="429" t="str">
        <f aca="false">t1!A11</f>
        <v>DIRIGENTE FUORI D.O. art.110 c.2 TUEL</v>
      </c>
      <c r="B11" s="430" t="str">
        <f aca="false">t1!B11</f>
        <v>0D0098</v>
      </c>
      <c r="C11" s="431" t="n">
        <f aca="false">[4]hrt3!F7</f>
        <v>0</v>
      </c>
      <c r="D11" s="432" t="n">
        <f aca="false">[4]hrt3!G7</f>
        <v>0</v>
      </c>
      <c r="E11" s="433" t="n">
        <f aca="false">[4]hrt3!H7</f>
        <v>0</v>
      </c>
      <c r="F11" s="434" t="n">
        <f aca="false">[4]hrt3!I7</f>
        <v>0</v>
      </c>
      <c r="G11" s="435" t="n">
        <f aca="false">[4]hrt3!J7</f>
        <v>0</v>
      </c>
      <c r="H11" s="432" t="n">
        <f aca="false">[4]hrt3!K7</f>
        <v>0</v>
      </c>
      <c r="I11" s="435" t="n">
        <f aca="false">[4]hrt3!L7</f>
        <v>0</v>
      </c>
      <c r="J11" s="432" t="n">
        <f aca="false">[4]hrt3!M7</f>
        <v>0</v>
      </c>
      <c r="K11" s="435" t="n">
        <f aca="false">[4]hrt3!N7</f>
        <v>0</v>
      </c>
      <c r="L11" s="432" t="n">
        <f aca="false">[4]hrt3!O7</f>
        <v>0</v>
      </c>
      <c r="M11" s="436" t="n">
        <f aca="false">[4]hrt3!P7</f>
        <v>0</v>
      </c>
      <c r="N11" s="437" t="n">
        <f aca="false">[4]hrt3!Q7</f>
        <v>0</v>
      </c>
      <c r="O11" s="438" t="n">
        <f aca="false">[4]hrt3!R7</f>
        <v>0</v>
      </c>
      <c r="P11" s="442" t="n">
        <f aca="false">[4]hrt3!S7</f>
        <v>0</v>
      </c>
      <c r="Q11" s="443" t="n">
        <f aca="false">[4]hrt3!T7</f>
        <v>0</v>
      </c>
      <c r="R11" s="444" t="n">
        <f aca="false">[4]hrt3!U7</f>
        <v>0</v>
      </c>
      <c r="S11" s="119" t="n">
        <f aca="false">t1!N11</f>
        <v>0</v>
      </c>
      <c r="T11" s="0"/>
    </row>
    <row r="12" customFormat="false" ht="12.75" hidden="false" customHeight="true" outlineLevel="0" collapsed="false">
      <c r="A12" s="429" t="str">
        <f aca="false">t1!A12</f>
        <v>ALTE SPECIALIZZ. FUORI D.O.art.110 c.2 TUEL</v>
      </c>
      <c r="B12" s="430" t="str">
        <f aca="false">t1!B12</f>
        <v>0D0095</v>
      </c>
      <c r="C12" s="431" t="n">
        <f aca="false">[4]hrt3!F8</f>
        <v>0</v>
      </c>
      <c r="D12" s="432" t="n">
        <f aca="false">[4]hrt3!G8</f>
        <v>0</v>
      </c>
      <c r="E12" s="433" t="n">
        <f aca="false">[4]hrt3!H8</f>
        <v>0</v>
      </c>
      <c r="F12" s="434" t="n">
        <f aca="false">[4]hrt3!I8</f>
        <v>0</v>
      </c>
      <c r="G12" s="435" t="n">
        <f aca="false">[4]hrt3!J8</f>
        <v>0</v>
      </c>
      <c r="H12" s="432" t="n">
        <f aca="false">[4]hrt3!K8</f>
        <v>0</v>
      </c>
      <c r="I12" s="435" t="n">
        <f aca="false">[4]hrt3!L8</f>
        <v>0</v>
      </c>
      <c r="J12" s="432" t="n">
        <f aca="false">[4]hrt3!M8</f>
        <v>0</v>
      </c>
      <c r="K12" s="435" t="n">
        <f aca="false">[4]hrt3!N8</f>
        <v>0</v>
      </c>
      <c r="L12" s="432" t="n">
        <f aca="false">[4]hrt3!O8</f>
        <v>0</v>
      </c>
      <c r="M12" s="436" t="n">
        <f aca="false">[4]hrt3!P8</f>
        <v>0</v>
      </c>
      <c r="N12" s="437" t="n">
        <f aca="false">[4]hrt3!Q8</f>
        <v>0</v>
      </c>
      <c r="O12" s="438" t="n">
        <f aca="false">[4]hrt3!R8</f>
        <v>0</v>
      </c>
      <c r="P12" s="442" t="n">
        <f aca="false">[4]hrt3!S8</f>
        <v>0</v>
      </c>
      <c r="Q12" s="443" t="n">
        <f aca="false">[4]hrt3!T8</f>
        <v>0</v>
      </c>
      <c r="R12" s="444" t="n">
        <f aca="false">[4]hrt3!U8</f>
        <v>0</v>
      </c>
      <c r="S12" s="119" t="n">
        <f aca="false">t1!N12</f>
        <v>0</v>
      </c>
      <c r="T12" s="0"/>
    </row>
    <row r="13" customFormat="false" ht="12.75" hidden="false" customHeight="true" outlineLevel="0" collapsed="false">
      <c r="A13" s="429" t="str">
        <f aca="false">t1!A13</f>
        <v>DIRIGENTE A TEMPO INDETERMINATO</v>
      </c>
      <c r="B13" s="430" t="str">
        <f aca="false">t1!B13</f>
        <v>0D0164</v>
      </c>
      <c r="C13" s="431" t="n">
        <f aca="false">[4]hrt3!F9</f>
        <v>0</v>
      </c>
      <c r="D13" s="432" t="n">
        <f aca="false">[4]hrt3!G9</f>
        <v>0</v>
      </c>
      <c r="E13" s="433" t="n">
        <f aca="false">[4]hrt3!H9</f>
        <v>0</v>
      </c>
      <c r="F13" s="434" t="n">
        <f aca="false">[4]hrt3!I9</f>
        <v>0</v>
      </c>
      <c r="G13" s="435" t="n">
        <f aca="false">[4]hrt3!J9</f>
        <v>0</v>
      </c>
      <c r="H13" s="432" t="n">
        <f aca="false">[4]hrt3!K9</f>
        <v>0</v>
      </c>
      <c r="I13" s="435" t="n">
        <f aca="false">[4]hrt3!L9</f>
        <v>0</v>
      </c>
      <c r="J13" s="432" t="n">
        <f aca="false">[4]hrt3!M9</f>
        <v>0</v>
      </c>
      <c r="K13" s="435" t="n">
        <f aca="false">[4]hrt3!N9</f>
        <v>0</v>
      </c>
      <c r="L13" s="432" t="n">
        <f aca="false">[4]hrt3!O9</f>
        <v>0</v>
      </c>
      <c r="M13" s="436" t="n">
        <f aca="false">[4]hrt3!P9</f>
        <v>0</v>
      </c>
      <c r="N13" s="437" t="n">
        <f aca="false">[4]hrt3!Q9</f>
        <v>1</v>
      </c>
      <c r="O13" s="438" t="n">
        <f aca="false">[4]hrt3!R9</f>
        <v>0</v>
      </c>
      <c r="P13" s="442" t="n">
        <f aca="false">[4]hrt3!S9</f>
        <v>0</v>
      </c>
      <c r="Q13" s="443" t="n">
        <f aca="false">[4]hrt3!T9</f>
        <v>0</v>
      </c>
      <c r="R13" s="444" t="n">
        <f aca="false">[4]hrt3!U9</f>
        <v>0</v>
      </c>
      <c r="S13" s="119" t="n">
        <f aca="false">t1!N13</f>
        <v>0</v>
      </c>
      <c r="T13" s="0"/>
    </row>
    <row r="14" customFormat="false" ht="12.75" hidden="false" customHeight="true" outlineLevel="0" collapsed="false">
      <c r="A14" s="429" t="str">
        <f aca="false">t1!A14</f>
        <v>DIRIGENTE A TEMPO DET.TO  ART.110 C.1 TUEL</v>
      </c>
      <c r="B14" s="430" t="str">
        <f aca="false">t1!B14</f>
        <v>0D0165</v>
      </c>
      <c r="C14" s="431" t="n">
        <f aca="false">[4]hrt3!F10</f>
        <v>0</v>
      </c>
      <c r="D14" s="432" t="n">
        <f aca="false">[4]hrt3!G10</f>
        <v>0</v>
      </c>
      <c r="E14" s="433" t="n">
        <f aca="false">[4]hrt3!H10</f>
        <v>0</v>
      </c>
      <c r="F14" s="434" t="n">
        <f aca="false">[4]hrt3!I10</f>
        <v>0</v>
      </c>
      <c r="G14" s="435" t="n">
        <f aca="false">[4]hrt3!J10</f>
        <v>0</v>
      </c>
      <c r="H14" s="432" t="n">
        <f aca="false">[4]hrt3!K10</f>
        <v>0</v>
      </c>
      <c r="I14" s="435" t="n">
        <f aca="false">[4]hrt3!L10</f>
        <v>0</v>
      </c>
      <c r="J14" s="432" t="n">
        <f aca="false">[4]hrt3!M10</f>
        <v>0</v>
      </c>
      <c r="K14" s="435" t="n">
        <f aca="false">[4]hrt3!N10</f>
        <v>0</v>
      </c>
      <c r="L14" s="432" t="n">
        <f aca="false">[4]hrt3!O10</f>
        <v>0</v>
      </c>
      <c r="M14" s="436" t="n">
        <f aca="false">[4]hrt3!P10</f>
        <v>0</v>
      </c>
      <c r="N14" s="437" t="n">
        <f aca="false">[4]hrt3!Q10</f>
        <v>0</v>
      </c>
      <c r="O14" s="438" t="n">
        <f aca="false">[4]hrt3!R10</f>
        <v>0</v>
      </c>
      <c r="P14" s="442" t="n">
        <f aca="false">[4]hrt3!S10</f>
        <v>0</v>
      </c>
      <c r="Q14" s="443" t="n">
        <f aca="false">[4]hrt3!T10</f>
        <v>0</v>
      </c>
      <c r="R14" s="444" t="n">
        <f aca="false">[4]hrt3!U10</f>
        <v>0</v>
      </c>
      <c r="S14" s="119" t="n">
        <f aca="false">t1!N14</f>
        <v>1</v>
      </c>
      <c r="T14" s="0"/>
    </row>
    <row r="15" customFormat="false" ht="12.75" hidden="false" customHeight="true" outlineLevel="0" collapsed="false">
      <c r="A15" s="429" t="str">
        <f aca="false">t1!A15</f>
        <v>ALTE SPECIALIZZ. IN D.O. art.110 c.1 TUEL</v>
      </c>
      <c r="B15" s="430" t="str">
        <f aca="false">t1!B15</f>
        <v>0D0I95</v>
      </c>
      <c r="C15" s="431" t="n">
        <f aca="false">[4]hrt3!F11</f>
        <v>0</v>
      </c>
      <c r="D15" s="432" t="n">
        <f aca="false">[4]hrt3!G11</f>
        <v>0</v>
      </c>
      <c r="E15" s="433" t="n">
        <f aca="false">[4]hrt3!H11</f>
        <v>0</v>
      </c>
      <c r="F15" s="434" t="n">
        <f aca="false">[4]hrt3!I11</f>
        <v>0</v>
      </c>
      <c r="G15" s="435" t="n">
        <f aca="false">[4]hrt3!J11</f>
        <v>0</v>
      </c>
      <c r="H15" s="432" t="n">
        <f aca="false">[4]hrt3!K11</f>
        <v>0</v>
      </c>
      <c r="I15" s="435" t="n">
        <f aca="false">[4]hrt3!L11</f>
        <v>0</v>
      </c>
      <c r="J15" s="432" t="n">
        <f aca="false">[4]hrt3!M11</f>
        <v>0</v>
      </c>
      <c r="K15" s="435" t="n">
        <f aca="false">[4]hrt3!N11</f>
        <v>0</v>
      </c>
      <c r="L15" s="432" t="n">
        <f aca="false">[4]hrt3!O11</f>
        <v>0</v>
      </c>
      <c r="M15" s="436" t="n">
        <f aca="false">[4]hrt3!P11</f>
        <v>0</v>
      </c>
      <c r="N15" s="437" t="n">
        <f aca="false">[4]hrt3!Q11</f>
        <v>0</v>
      </c>
      <c r="O15" s="438" t="n">
        <f aca="false">[4]hrt3!R11</f>
        <v>0</v>
      </c>
      <c r="P15" s="442" t="n">
        <f aca="false">[4]hrt3!S11</f>
        <v>0</v>
      </c>
      <c r="Q15" s="443" t="n">
        <f aca="false">[4]hrt3!T11</f>
        <v>0</v>
      </c>
      <c r="R15" s="444" t="n">
        <f aca="false">[4]hrt3!U11</f>
        <v>0</v>
      </c>
      <c r="S15" s="119" t="n">
        <f aca="false">t1!N15</f>
        <v>0</v>
      </c>
      <c r="T15" s="0"/>
    </row>
    <row r="16" customFormat="false" ht="12.75" hidden="false" customHeight="true" outlineLevel="0" collapsed="false">
      <c r="A16" s="429" t="str">
        <f aca="false">t1!A16</f>
        <v>POSIZ. ECON. D6 - PROFILI ACCESSO D3</v>
      </c>
      <c r="B16" s="430" t="str">
        <f aca="false">t1!B16</f>
        <v>0D6A00</v>
      </c>
      <c r="C16" s="431" t="n">
        <f aca="false">[4]hrt3!F12</f>
        <v>0</v>
      </c>
      <c r="D16" s="432" t="n">
        <f aca="false">[4]hrt3!G12</f>
        <v>0</v>
      </c>
      <c r="E16" s="433" t="n">
        <f aca="false">[4]hrt3!H12</f>
        <v>0</v>
      </c>
      <c r="F16" s="434" t="n">
        <f aca="false">[4]hrt3!I12</f>
        <v>0</v>
      </c>
      <c r="G16" s="435" t="n">
        <f aca="false">[4]hrt3!J12</f>
        <v>0</v>
      </c>
      <c r="H16" s="432" t="n">
        <f aca="false">[4]hrt3!K12</f>
        <v>0</v>
      </c>
      <c r="I16" s="435" t="n">
        <f aca="false">[4]hrt3!L12</f>
        <v>0</v>
      </c>
      <c r="J16" s="432" t="n">
        <f aca="false">[4]hrt3!M12</f>
        <v>0</v>
      </c>
      <c r="K16" s="435" t="n">
        <f aca="false">[4]hrt3!N12</f>
        <v>0</v>
      </c>
      <c r="L16" s="432" t="n">
        <f aca="false">[4]hrt3!O12</f>
        <v>0</v>
      </c>
      <c r="M16" s="436" t="n">
        <f aca="false">[4]hrt3!P12</f>
        <v>0</v>
      </c>
      <c r="N16" s="437" t="n">
        <f aca="false">[4]hrt3!Q12</f>
        <v>0</v>
      </c>
      <c r="O16" s="438" t="n">
        <f aca="false">[4]hrt3!R12</f>
        <v>0</v>
      </c>
      <c r="P16" s="442" t="n">
        <f aca="false">[4]hrt3!S12</f>
        <v>0</v>
      </c>
      <c r="Q16" s="443" t="n">
        <f aca="false">[4]hrt3!T12</f>
        <v>0</v>
      </c>
      <c r="R16" s="444" t="n">
        <f aca="false">[4]hrt3!U12</f>
        <v>0</v>
      </c>
      <c r="S16" s="119" t="n">
        <f aca="false">t1!N16</f>
        <v>1</v>
      </c>
      <c r="T16" s="0"/>
    </row>
    <row r="17" customFormat="false" ht="12.75" hidden="false" customHeight="true" outlineLevel="0" collapsed="false">
      <c r="A17" s="429" t="str">
        <f aca="false">t1!A17</f>
        <v>POSIZ. ECON. D6 - PROFILO ACCESSO D1</v>
      </c>
      <c r="B17" s="430" t="str">
        <f aca="false">t1!B17</f>
        <v>0D6000</v>
      </c>
      <c r="C17" s="431" t="n">
        <f aca="false">[4]hrt3!F13</f>
        <v>0</v>
      </c>
      <c r="D17" s="432" t="n">
        <f aca="false">[4]hrt3!G13</f>
        <v>0</v>
      </c>
      <c r="E17" s="433" t="n">
        <f aca="false">[4]hrt3!H13</f>
        <v>0</v>
      </c>
      <c r="F17" s="434" t="n">
        <f aca="false">[4]hrt3!I13</f>
        <v>0</v>
      </c>
      <c r="G17" s="435" t="n">
        <f aca="false">[4]hrt3!J13</f>
        <v>0</v>
      </c>
      <c r="H17" s="432" t="n">
        <f aca="false">[4]hrt3!K13</f>
        <v>0</v>
      </c>
      <c r="I17" s="435" t="n">
        <f aca="false">[4]hrt3!L13</f>
        <v>0</v>
      </c>
      <c r="J17" s="432" t="n">
        <f aca="false">[4]hrt3!M13</f>
        <v>0</v>
      </c>
      <c r="K17" s="435" t="n">
        <f aca="false">[4]hrt3!N13</f>
        <v>0</v>
      </c>
      <c r="L17" s="432" t="n">
        <f aca="false">[4]hrt3!O13</f>
        <v>0</v>
      </c>
      <c r="M17" s="436" t="n">
        <f aca="false">[4]hrt3!P13</f>
        <v>0</v>
      </c>
      <c r="N17" s="437" t="n">
        <f aca="false">[4]hrt3!Q13</f>
        <v>0</v>
      </c>
      <c r="O17" s="438" t="n">
        <f aca="false">[4]hrt3!R13</f>
        <v>0</v>
      </c>
      <c r="P17" s="442" t="n">
        <f aca="false">[4]hrt3!S13</f>
        <v>0</v>
      </c>
      <c r="Q17" s="443" t="n">
        <f aca="false">[4]hrt3!T13</f>
        <v>0</v>
      </c>
      <c r="R17" s="444" t="n">
        <f aca="false">[4]hrt3!U13</f>
        <v>0</v>
      </c>
      <c r="S17" s="119" t="n">
        <f aca="false">t1!N17</f>
        <v>1</v>
      </c>
      <c r="T17" s="0"/>
    </row>
    <row r="18" customFormat="false" ht="12.75" hidden="false" customHeight="true" outlineLevel="0" collapsed="false">
      <c r="A18" s="429" t="str">
        <f aca="false">t1!A18</f>
        <v>POSIZ. ECON. D5 PROFILI ACCESSO D3</v>
      </c>
      <c r="B18" s="430" t="str">
        <f aca="false">t1!B18</f>
        <v>052486</v>
      </c>
      <c r="C18" s="431" t="n">
        <f aca="false">[4]hrt3!F14</f>
        <v>0</v>
      </c>
      <c r="D18" s="432" t="n">
        <f aca="false">[4]hrt3!G14</f>
        <v>0</v>
      </c>
      <c r="E18" s="433" t="n">
        <f aca="false">[4]hrt3!H14</f>
        <v>0</v>
      </c>
      <c r="F18" s="434" t="n">
        <f aca="false">[4]hrt3!I14</f>
        <v>0</v>
      </c>
      <c r="G18" s="435" t="n">
        <f aca="false">[4]hrt3!J14</f>
        <v>0</v>
      </c>
      <c r="H18" s="432" t="n">
        <f aca="false">[4]hrt3!K14</f>
        <v>0</v>
      </c>
      <c r="I18" s="435" t="n">
        <f aca="false">[4]hrt3!L14</f>
        <v>0</v>
      </c>
      <c r="J18" s="432" t="n">
        <f aca="false">[4]hrt3!M14</f>
        <v>0</v>
      </c>
      <c r="K18" s="435" t="n">
        <f aca="false">[4]hrt3!N14</f>
        <v>0</v>
      </c>
      <c r="L18" s="432" t="n">
        <f aca="false">[4]hrt3!O14</f>
        <v>0</v>
      </c>
      <c r="M18" s="436" t="n">
        <f aca="false">[4]hrt3!P14</f>
        <v>0</v>
      </c>
      <c r="N18" s="437" t="n">
        <f aca="false">[4]hrt3!Q14</f>
        <v>0</v>
      </c>
      <c r="O18" s="438" t="n">
        <f aca="false">[4]hrt3!R14</f>
        <v>0</v>
      </c>
      <c r="P18" s="442" t="n">
        <f aca="false">[4]hrt3!S14</f>
        <v>0</v>
      </c>
      <c r="Q18" s="443" t="n">
        <f aca="false">[4]hrt3!T14</f>
        <v>0</v>
      </c>
      <c r="R18" s="444" t="n">
        <f aca="false">[4]hrt3!U14</f>
        <v>0</v>
      </c>
      <c r="S18" s="119" t="n">
        <f aca="false">t1!N18</f>
        <v>0</v>
      </c>
      <c r="T18" s="0"/>
    </row>
    <row r="19" customFormat="false" ht="12.75" hidden="false" customHeight="true" outlineLevel="0" collapsed="false">
      <c r="A19" s="429" t="str">
        <f aca="false">t1!A19</f>
        <v>POSIZ. ECON. D5 PROFILI ACCESSO D1</v>
      </c>
      <c r="B19" s="430" t="str">
        <f aca="false">t1!B19</f>
        <v>052487</v>
      </c>
      <c r="C19" s="431" t="n">
        <f aca="false">[4]hrt3!F15</f>
        <v>0</v>
      </c>
      <c r="D19" s="432" t="n">
        <f aca="false">[4]hrt3!G15</f>
        <v>0</v>
      </c>
      <c r="E19" s="433" t="n">
        <f aca="false">[4]hrt3!H15</f>
        <v>0</v>
      </c>
      <c r="F19" s="434" t="n">
        <f aca="false">[4]hrt3!I15</f>
        <v>0</v>
      </c>
      <c r="G19" s="435" t="n">
        <f aca="false">[4]hrt3!J15</f>
        <v>0</v>
      </c>
      <c r="H19" s="432" t="n">
        <f aca="false">[4]hrt3!K15</f>
        <v>0</v>
      </c>
      <c r="I19" s="435" t="n">
        <f aca="false">[4]hrt3!L15</f>
        <v>0</v>
      </c>
      <c r="J19" s="432" t="n">
        <f aca="false">[4]hrt3!M15</f>
        <v>0</v>
      </c>
      <c r="K19" s="435" t="n">
        <f aca="false">[4]hrt3!N15</f>
        <v>0</v>
      </c>
      <c r="L19" s="432" t="n">
        <f aca="false">[4]hrt3!O15</f>
        <v>0</v>
      </c>
      <c r="M19" s="436" t="n">
        <f aca="false">[4]hrt3!P15</f>
        <v>0</v>
      </c>
      <c r="N19" s="437" t="n">
        <f aca="false">[4]hrt3!Q15</f>
        <v>0</v>
      </c>
      <c r="O19" s="438" t="n">
        <f aca="false">[4]hrt3!R15</f>
        <v>0</v>
      </c>
      <c r="P19" s="442" t="n">
        <f aca="false">[4]hrt3!S15</f>
        <v>0</v>
      </c>
      <c r="Q19" s="443" t="n">
        <f aca="false">[4]hrt3!T15</f>
        <v>0</v>
      </c>
      <c r="R19" s="444" t="n">
        <f aca="false">[4]hrt3!U15</f>
        <v>0</v>
      </c>
      <c r="S19" s="119" t="n">
        <f aca="false">t1!N19</f>
        <v>0</v>
      </c>
      <c r="T19" s="0"/>
    </row>
    <row r="20" customFormat="false" ht="12.75" hidden="false" customHeight="true" outlineLevel="0" collapsed="false">
      <c r="A20" s="429" t="str">
        <f aca="false">t1!A20</f>
        <v>POSIZ. ECON. D4 PROFILI ACCESSO D3</v>
      </c>
      <c r="B20" s="430" t="str">
        <f aca="false">t1!B20</f>
        <v>051488</v>
      </c>
      <c r="C20" s="431" t="n">
        <f aca="false">[4]hrt3!F16</f>
        <v>0</v>
      </c>
      <c r="D20" s="432" t="n">
        <f aca="false">[4]hrt3!G16</f>
        <v>0</v>
      </c>
      <c r="E20" s="433" t="n">
        <f aca="false">[4]hrt3!H16</f>
        <v>0</v>
      </c>
      <c r="F20" s="434" t="n">
        <f aca="false">[4]hrt3!I16</f>
        <v>0</v>
      </c>
      <c r="G20" s="435" t="n">
        <f aca="false">[4]hrt3!J16</f>
        <v>0</v>
      </c>
      <c r="H20" s="432" t="n">
        <f aca="false">[4]hrt3!K16</f>
        <v>0</v>
      </c>
      <c r="I20" s="435" t="n">
        <f aca="false">[4]hrt3!L16</f>
        <v>0</v>
      </c>
      <c r="J20" s="432" t="n">
        <f aca="false">[4]hrt3!M16</f>
        <v>0</v>
      </c>
      <c r="K20" s="435" t="n">
        <f aca="false">[4]hrt3!N16</f>
        <v>0</v>
      </c>
      <c r="L20" s="432" t="n">
        <f aca="false">[4]hrt3!O16</f>
        <v>0</v>
      </c>
      <c r="M20" s="436" t="n">
        <f aca="false">[4]hrt3!P16</f>
        <v>0</v>
      </c>
      <c r="N20" s="437" t="n">
        <f aca="false">[4]hrt3!Q16</f>
        <v>0</v>
      </c>
      <c r="O20" s="438" t="n">
        <f aca="false">[4]hrt3!R16</f>
        <v>0</v>
      </c>
      <c r="P20" s="442" t="n">
        <f aca="false">[4]hrt3!S16</f>
        <v>0</v>
      </c>
      <c r="Q20" s="443" t="n">
        <f aca="false">[4]hrt3!T16</f>
        <v>0</v>
      </c>
      <c r="R20" s="444" t="n">
        <f aca="false">[4]hrt3!U16</f>
        <v>0</v>
      </c>
      <c r="S20" s="119" t="n">
        <f aca="false">t1!N20</f>
        <v>0</v>
      </c>
      <c r="T20" s="0"/>
    </row>
    <row r="21" customFormat="false" ht="12.75" hidden="false" customHeight="true" outlineLevel="0" collapsed="false">
      <c r="A21" s="429" t="str">
        <f aca="false">t1!A21</f>
        <v>POSIZ. ECON. D4 PROFILI ACCESSO D1</v>
      </c>
      <c r="B21" s="430" t="str">
        <f aca="false">t1!B21</f>
        <v>051489</v>
      </c>
      <c r="C21" s="431" t="n">
        <f aca="false">[4]hrt3!F17</f>
        <v>0</v>
      </c>
      <c r="D21" s="432" t="n">
        <f aca="false">[4]hrt3!G17</f>
        <v>0</v>
      </c>
      <c r="E21" s="433" t="n">
        <f aca="false">[4]hrt3!H17</f>
        <v>0</v>
      </c>
      <c r="F21" s="434" t="n">
        <f aca="false">[4]hrt3!I17</f>
        <v>0</v>
      </c>
      <c r="G21" s="435" t="n">
        <f aca="false">[4]hrt3!J17</f>
        <v>0</v>
      </c>
      <c r="H21" s="432" t="n">
        <f aca="false">[4]hrt3!K17</f>
        <v>0</v>
      </c>
      <c r="I21" s="435" t="n">
        <f aca="false">[4]hrt3!L17</f>
        <v>0</v>
      </c>
      <c r="J21" s="432" t="n">
        <f aca="false">[4]hrt3!M17</f>
        <v>0</v>
      </c>
      <c r="K21" s="435" t="n">
        <f aca="false">[4]hrt3!N17</f>
        <v>0</v>
      </c>
      <c r="L21" s="432" t="n">
        <f aca="false">[4]hrt3!O17</f>
        <v>0</v>
      </c>
      <c r="M21" s="436" t="n">
        <f aca="false">[4]hrt3!P17</f>
        <v>0</v>
      </c>
      <c r="N21" s="437" t="n">
        <f aca="false">[4]hrt3!Q17</f>
        <v>0</v>
      </c>
      <c r="O21" s="438" t="n">
        <f aca="false">[4]hrt3!R17</f>
        <v>0</v>
      </c>
      <c r="P21" s="442" t="n">
        <f aca="false">[4]hrt3!S17</f>
        <v>0</v>
      </c>
      <c r="Q21" s="443" t="n">
        <f aca="false">[4]hrt3!T17</f>
        <v>0</v>
      </c>
      <c r="R21" s="444" t="n">
        <f aca="false">[4]hrt3!U17</f>
        <v>0</v>
      </c>
      <c r="S21" s="119" t="n">
        <f aca="false">t1!N21</f>
        <v>0</v>
      </c>
      <c r="T21" s="0"/>
    </row>
    <row r="22" customFormat="false" ht="12.75" hidden="false" customHeight="true" outlineLevel="0" collapsed="false">
      <c r="A22" s="429" t="str">
        <f aca="false">t1!A22</f>
        <v>POSIZIONE ECONOMICA DI ACCESSO D3</v>
      </c>
      <c r="B22" s="430" t="str">
        <f aca="false">t1!B22</f>
        <v>058000</v>
      </c>
      <c r="C22" s="431" t="n">
        <f aca="false">[4]hrt3!F18</f>
        <v>0</v>
      </c>
      <c r="D22" s="432" t="n">
        <f aca="false">[4]hrt3!G18</f>
        <v>0</v>
      </c>
      <c r="E22" s="433" t="n">
        <f aca="false">[4]hrt3!H18</f>
        <v>0</v>
      </c>
      <c r="F22" s="434" t="n">
        <f aca="false">[4]hrt3!I18</f>
        <v>0</v>
      </c>
      <c r="G22" s="435" t="n">
        <f aca="false">[4]hrt3!J18</f>
        <v>0</v>
      </c>
      <c r="H22" s="432" t="n">
        <f aca="false">[4]hrt3!K18</f>
        <v>0</v>
      </c>
      <c r="I22" s="435" t="n">
        <f aca="false">[4]hrt3!L18</f>
        <v>0</v>
      </c>
      <c r="J22" s="432" t="n">
        <f aca="false">[4]hrt3!M18</f>
        <v>0</v>
      </c>
      <c r="K22" s="435" t="n">
        <f aca="false">[4]hrt3!N18</f>
        <v>0</v>
      </c>
      <c r="L22" s="432" t="n">
        <f aca="false">[4]hrt3!O18</f>
        <v>0</v>
      </c>
      <c r="M22" s="436" t="n">
        <f aca="false">[4]hrt3!P18</f>
        <v>0</v>
      </c>
      <c r="N22" s="437" t="n">
        <f aca="false">[4]hrt3!Q18</f>
        <v>0</v>
      </c>
      <c r="O22" s="438" t="n">
        <f aca="false">[4]hrt3!R18</f>
        <v>0</v>
      </c>
      <c r="P22" s="442" t="n">
        <f aca="false">[4]hrt3!S18</f>
        <v>0</v>
      </c>
      <c r="Q22" s="443" t="n">
        <f aca="false">[4]hrt3!T18</f>
        <v>0</v>
      </c>
      <c r="R22" s="444" t="n">
        <f aca="false">[4]hrt3!U18</f>
        <v>0</v>
      </c>
      <c r="S22" s="119" t="n">
        <f aca="false">t1!N22</f>
        <v>0</v>
      </c>
      <c r="T22" s="0"/>
    </row>
    <row r="23" customFormat="false" ht="12.75" hidden="false" customHeight="true" outlineLevel="0" collapsed="false">
      <c r="A23" s="429" t="str">
        <f aca="false">t1!A23</f>
        <v>POSIZIONE ECONOMICA D3</v>
      </c>
      <c r="B23" s="430" t="str">
        <f aca="false">t1!B23</f>
        <v>050000</v>
      </c>
      <c r="C23" s="431" t="n">
        <f aca="false">[4]hrt3!F19</f>
        <v>0</v>
      </c>
      <c r="D23" s="432" t="n">
        <f aca="false">[4]hrt3!G19</f>
        <v>0</v>
      </c>
      <c r="E23" s="433" t="n">
        <f aca="false">[4]hrt3!H19</f>
        <v>0</v>
      </c>
      <c r="F23" s="434" t="n">
        <f aca="false">[4]hrt3!I19</f>
        <v>0</v>
      </c>
      <c r="G23" s="435" t="n">
        <f aca="false">[4]hrt3!J19</f>
        <v>0</v>
      </c>
      <c r="H23" s="432" t="n">
        <f aca="false">[4]hrt3!K19</f>
        <v>0</v>
      </c>
      <c r="I23" s="435" t="n">
        <f aca="false">[4]hrt3!L19</f>
        <v>0</v>
      </c>
      <c r="J23" s="432" t="n">
        <f aca="false">[4]hrt3!M19</f>
        <v>0</v>
      </c>
      <c r="K23" s="435" t="n">
        <f aca="false">[4]hrt3!N19</f>
        <v>0</v>
      </c>
      <c r="L23" s="432" t="n">
        <f aca="false">[4]hrt3!O19</f>
        <v>0</v>
      </c>
      <c r="M23" s="436" t="n">
        <f aca="false">[4]hrt3!P19</f>
        <v>0</v>
      </c>
      <c r="N23" s="437" t="n">
        <f aca="false">[4]hrt3!Q19</f>
        <v>0</v>
      </c>
      <c r="O23" s="438" t="n">
        <f aca="false">[4]hrt3!R19</f>
        <v>0</v>
      </c>
      <c r="P23" s="442" t="n">
        <f aca="false">[4]hrt3!S19</f>
        <v>0</v>
      </c>
      <c r="Q23" s="443" t="n">
        <f aca="false">[4]hrt3!T19</f>
        <v>0</v>
      </c>
      <c r="R23" s="444" t="n">
        <f aca="false">[4]hrt3!U19</f>
        <v>0</v>
      </c>
      <c r="S23" s="119" t="n">
        <f aca="false">t1!N23</f>
        <v>1</v>
      </c>
      <c r="T23" s="0"/>
    </row>
    <row r="24" customFormat="false" ht="12.75" hidden="false" customHeight="true" outlineLevel="0" collapsed="false">
      <c r="A24" s="429" t="str">
        <f aca="false">t1!A24</f>
        <v>POSIZIONE ECONOMICA D2</v>
      </c>
      <c r="B24" s="430" t="str">
        <f aca="false">t1!B24</f>
        <v>049000</v>
      </c>
      <c r="C24" s="431" t="n">
        <f aca="false">[4]hrt3!F20</f>
        <v>0</v>
      </c>
      <c r="D24" s="432" t="n">
        <f aca="false">[4]hrt3!G20</f>
        <v>0</v>
      </c>
      <c r="E24" s="433" t="n">
        <f aca="false">[4]hrt3!H20</f>
        <v>0</v>
      </c>
      <c r="F24" s="434" t="n">
        <f aca="false">[4]hrt3!I20</f>
        <v>0</v>
      </c>
      <c r="G24" s="435" t="n">
        <f aca="false">[4]hrt3!J20</f>
        <v>0</v>
      </c>
      <c r="H24" s="432" t="n">
        <f aca="false">[4]hrt3!K20</f>
        <v>0</v>
      </c>
      <c r="I24" s="435" t="n">
        <f aca="false">[4]hrt3!L20</f>
        <v>0</v>
      </c>
      <c r="J24" s="432" t="n">
        <f aca="false">[4]hrt3!M20</f>
        <v>0</v>
      </c>
      <c r="K24" s="435" t="n">
        <f aca="false">[4]hrt3!N20</f>
        <v>0</v>
      </c>
      <c r="L24" s="432" t="n">
        <f aca="false">[4]hrt3!O20</f>
        <v>0</v>
      </c>
      <c r="M24" s="436" t="n">
        <f aca="false">[4]hrt3!P20</f>
        <v>0</v>
      </c>
      <c r="N24" s="437" t="n">
        <f aca="false">[4]hrt3!Q20</f>
        <v>0</v>
      </c>
      <c r="O24" s="438" t="n">
        <f aca="false">[4]hrt3!R20</f>
        <v>0</v>
      </c>
      <c r="P24" s="442" t="n">
        <f aca="false">[4]hrt3!S20</f>
        <v>0</v>
      </c>
      <c r="Q24" s="443" t="n">
        <f aca="false">[4]hrt3!T20</f>
        <v>0</v>
      </c>
      <c r="R24" s="444" t="n">
        <f aca="false">[4]hrt3!U20</f>
        <v>0</v>
      </c>
      <c r="S24" s="119" t="n">
        <f aca="false">t1!N24</f>
        <v>1</v>
      </c>
      <c r="T24" s="0"/>
    </row>
    <row r="25" customFormat="false" ht="12.75" hidden="false" customHeight="true" outlineLevel="0" collapsed="false">
      <c r="A25" s="429" t="str">
        <f aca="false">t1!A25</f>
        <v>POSIZIONE ECONOMICA DI ACCESSO D1</v>
      </c>
      <c r="B25" s="430" t="str">
        <f aca="false">t1!B25</f>
        <v>057000</v>
      </c>
      <c r="C25" s="431" t="n">
        <f aca="false">[4]hrt3!F21</f>
        <v>0</v>
      </c>
      <c r="D25" s="432" t="n">
        <f aca="false">[4]hrt3!G21</f>
        <v>0</v>
      </c>
      <c r="E25" s="433" t="n">
        <f aca="false">[4]hrt3!H21</f>
        <v>0</v>
      </c>
      <c r="F25" s="434" t="n">
        <f aca="false">[4]hrt3!I21</f>
        <v>0</v>
      </c>
      <c r="G25" s="435" t="n">
        <f aca="false">[4]hrt3!J21</f>
        <v>0</v>
      </c>
      <c r="H25" s="432" t="n">
        <f aca="false">[4]hrt3!K21</f>
        <v>0</v>
      </c>
      <c r="I25" s="435" t="n">
        <f aca="false">[4]hrt3!L21</f>
        <v>0</v>
      </c>
      <c r="J25" s="432" t="n">
        <f aca="false">[4]hrt3!M21</f>
        <v>0</v>
      </c>
      <c r="K25" s="435" t="n">
        <f aca="false">[4]hrt3!N21</f>
        <v>0</v>
      </c>
      <c r="L25" s="432" t="n">
        <f aca="false">[4]hrt3!O21</f>
        <v>0</v>
      </c>
      <c r="M25" s="436" t="n">
        <f aca="false">[4]hrt3!P21</f>
        <v>0</v>
      </c>
      <c r="N25" s="437" t="n">
        <f aca="false">[4]hrt3!Q21</f>
        <v>0</v>
      </c>
      <c r="O25" s="438" t="n">
        <f aca="false">[4]hrt3!R21</f>
        <v>0</v>
      </c>
      <c r="P25" s="442" t="n">
        <f aca="false">[4]hrt3!S21</f>
        <v>0</v>
      </c>
      <c r="Q25" s="443" t="n">
        <f aca="false">[4]hrt3!T21</f>
        <v>0</v>
      </c>
      <c r="R25" s="444" t="n">
        <f aca="false">[4]hrt3!U21</f>
        <v>0</v>
      </c>
      <c r="S25" s="119" t="n">
        <f aca="false">t1!N25</f>
        <v>1</v>
      </c>
      <c r="T25" s="0"/>
    </row>
    <row r="26" customFormat="false" ht="12.75" hidden="false" customHeight="true" outlineLevel="0" collapsed="false">
      <c r="A26" s="429" t="str">
        <f aca="false">t1!A26</f>
        <v>POSIZIONE ECONOMICA C5</v>
      </c>
      <c r="B26" s="430" t="str">
        <f aca="false">t1!B26</f>
        <v>046000</v>
      </c>
      <c r="C26" s="431" t="n">
        <f aca="false">[4]hrt3!F22</f>
        <v>1</v>
      </c>
      <c r="D26" s="432" t="n">
        <f aca="false">[4]hrt3!G22</f>
        <v>0</v>
      </c>
      <c r="E26" s="433" t="n">
        <f aca="false">[4]hrt3!H22</f>
        <v>0</v>
      </c>
      <c r="F26" s="434" t="n">
        <f aca="false">[4]hrt3!I22</f>
        <v>0</v>
      </c>
      <c r="G26" s="435" t="n">
        <f aca="false">[4]hrt3!J22</f>
        <v>0</v>
      </c>
      <c r="H26" s="432" t="n">
        <f aca="false">[4]hrt3!K22</f>
        <v>0</v>
      </c>
      <c r="I26" s="435" t="n">
        <f aca="false">[4]hrt3!L22</f>
        <v>0</v>
      </c>
      <c r="J26" s="432" t="n">
        <f aca="false">[4]hrt3!M22</f>
        <v>0</v>
      </c>
      <c r="K26" s="435" t="n">
        <f aca="false">[4]hrt3!N22</f>
        <v>0</v>
      </c>
      <c r="L26" s="432" t="n">
        <f aca="false">[4]hrt3!O22</f>
        <v>0</v>
      </c>
      <c r="M26" s="436" t="n">
        <f aca="false">[4]hrt3!P22</f>
        <v>0</v>
      </c>
      <c r="N26" s="437" t="n">
        <f aca="false">[4]hrt3!Q22</f>
        <v>0</v>
      </c>
      <c r="O26" s="438" t="n">
        <f aca="false">[4]hrt3!R22</f>
        <v>0</v>
      </c>
      <c r="P26" s="442" t="n">
        <f aca="false">[4]hrt3!S22</f>
        <v>0</v>
      </c>
      <c r="Q26" s="443" t="n">
        <f aca="false">[4]hrt3!T22</f>
        <v>0</v>
      </c>
      <c r="R26" s="444" t="n">
        <f aca="false">[4]hrt3!U22</f>
        <v>0</v>
      </c>
      <c r="S26" s="119" t="n">
        <f aca="false">t1!N26</f>
        <v>1</v>
      </c>
      <c r="T26" s="0"/>
    </row>
    <row r="27" customFormat="false" ht="12.75" hidden="false" customHeight="true" outlineLevel="0" collapsed="false">
      <c r="A27" s="429" t="str">
        <f aca="false">t1!A27</f>
        <v>POSIZIONE ECONOMICA C4</v>
      </c>
      <c r="B27" s="430" t="str">
        <f aca="false">t1!B27</f>
        <v>045000</v>
      </c>
      <c r="C27" s="431" t="n">
        <f aca="false">[4]hrt3!F23</f>
        <v>0</v>
      </c>
      <c r="D27" s="432" t="n">
        <f aca="false">[4]hrt3!G23</f>
        <v>0</v>
      </c>
      <c r="E27" s="433" t="n">
        <f aca="false">[4]hrt3!H23</f>
        <v>0</v>
      </c>
      <c r="F27" s="434" t="n">
        <f aca="false">[4]hrt3!I23</f>
        <v>0</v>
      </c>
      <c r="G27" s="435" t="n">
        <f aca="false">[4]hrt3!J23</f>
        <v>0</v>
      </c>
      <c r="H27" s="432" t="n">
        <f aca="false">[4]hrt3!K23</f>
        <v>0</v>
      </c>
      <c r="I27" s="435" t="n">
        <f aca="false">[4]hrt3!L23</f>
        <v>0</v>
      </c>
      <c r="J27" s="432" t="n">
        <f aca="false">[4]hrt3!M23</f>
        <v>0</v>
      </c>
      <c r="K27" s="435" t="n">
        <f aca="false">[4]hrt3!N23</f>
        <v>0</v>
      </c>
      <c r="L27" s="432" t="n">
        <f aca="false">[4]hrt3!O23</f>
        <v>0</v>
      </c>
      <c r="M27" s="436" t="n">
        <f aca="false">[4]hrt3!P23</f>
        <v>0</v>
      </c>
      <c r="N27" s="437" t="n">
        <f aca="false">[4]hrt3!Q23</f>
        <v>0</v>
      </c>
      <c r="O27" s="438" t="n">
        <f aca="false">[4]hrt3!R23</f>
        <v>0</v>
      </c>
      <c r="P27" s="442" t="n">
        <f aca="false">[4]hrt3!S23</f>
        <v>0</v>
      </c>
      <c r="Q27" s="443" t="n">
        <f aca="false">[4]hrt3!T23</f>
        <v>0</v>
      </c>
      <c r="R27" s="444" t="n">
        <f aca="false">[4]hrt3!U23</f>
        <v>0</v>
      </c>
      <c r="S27" s="119" t="n">
        <f aca="false">t1!N27</f>
        <v>1</v>
      </c>
      <c r="T27" s="0"/>
    </row>
    <row r="28" customFormat="false" ht="12.75" hidden="false" customHeight="true" outlineLevel="0" collapsed="false">
      <c r="A28" s="429" t="str">
        <f aca="false">t1!A28</f>
        <v>POSIZIONE ECONOMICA C3</v>
      </c>
      <c r="B28" s="430" t="str">
        <f aca="false">t1!B28</f>
        <v>043000</v>
      </c>
      <c r="C28" s="431" t="n">
        <f aca="false">[4]hrt3!F24</f>
        <v>0</v>
      </c>
      <c r="D28" s="432" t="n">
        <f aca="false">[4]hrt3!G24</f>
        <v>0</v>
      </c>
      <c r="E28" s="433" t="n">
        <f aca="false">[4]hrt3!H24</f>
        <v>0</v>
      </c>
      <c r="F28" s="434" t="n">
        <f aca="false">[4]hrt3!I24</f>
        <v>0</v>
      </c>
      <c r="G28" s="435" t="n">
        <f aca="false">[4]hrt3!J24</f>
        <v>0</v>
      </c>
      <c r="H28" s="432" t="n">
        <f aca="false">[4]hrt3!K24</f>
        <v>0</v>
      </c>
      <c r="I28" s="435" t="n">
        <f aca="false">[4]hrt3!L24</f>
        <v>0</v>
      </c>
      <c r="J28" s="432" t="n">
        <f aca="false">[4]hrt3!M24</f>
        <v>0</v>
      </c>
      <c r="K28" s="435" t="n">
        <f aca="false">[4]hrt3!N24</f>
        <v>0</v>
      </c>
      <c r="L28" s="432" t="n">
        <f aca="false">[4]hrt3!O24</f>
        <v>0</v>
      </c>
      <c r="M28" s="436" t="n">
        <f aca="false">[4]hrt3!P24</f>
        <v>0</v>
      </c>
      <c r="N28" s="437" t="n">
        <f aca="false">[4]hrt3!Q24</f>
        <v>0</v>
      </c>
      <c r="O28" s="438" t="n">
        <f aca="false">[4]hrt3!R24</f>
        <v>0</v>
      </c>
      <c r="P28" s="442" t="n">
        <f aca="false">[4]hrt3!S24</f>
        <v>0</v>
      </c>
      <c r="Q28" s="443" t="n">
        <f aca="false">[4]hrt3!T24</f>
        <v>0</v>
      </c>
      <c r="R28" s="444" t="n">
        <f aca="false">[4]hrt3!U24</f>
        <v>0</v>
      </c>
      <c r="S28" s="119" t="n">
        <f aca="false">t1!N28</f>
        <v>1</v>
      </c>
      <c r="T28" s="0"/>
    </row>
    <row r="29" customFormat="false" ht="12.75" hidden="false" customHeight="true" outlineLevel="0" collapsed="false">
      <c r="A29" s="429" t="str">
        <f aca="false">t1!A29</f>
        <v>POSIZIONE ECONOMICA C2</v>
      </c>
      <c r="B29" s="430" t="str">
        <f aca="false">t1!B29</f>
        <v>042000</v>
      </c>
      <c r="C29" s="431" t="n">
        <f aca="false">[4]hrt3!F25</f>
        <v>0</v>
      </c>
      <c r="D29" s="432" t="n">
        <f aca="false">[4]hrt3!G25</f>
        <v>0</v>
      </c>
      <c r="E29" s="433" t="n">
        <f aca="false">[4]hrt3!H25</f>
        <v>0</v>
      </c>
      <c r="F29" s="434" t="n">
        <f aca="false">[4]hrt3!I25</f>
        <v>0</v>
      </c>
      <c r="G29" s="435" t="n">
        <f aca="false">[4]hrt3!J25</f>
        <v>0</v>
      </c>
      <c r="H29" s="432" t="n">
        <f aca="false">[4]hrt3!K25</f>
        <v>0</v>
      </c>
      <c r="I29" s="435" t="n">
        <f aca="false">[4]hrt3!L25</f>
        <v>0</v>
      </c>
      <c r="J29" s="432" t="n">
        <f aca="false">[4]hrt3!M25</f>
        <v>0</v>
      </c>
      <c r="K29" s="435" t="n">
        <f aca="false">[4]hrt3!N25</f>
        <v>0</v>
      </c>
      <c r="L29" s="432" t="n">
        <f aca="false">[4]hrt3!O25</f>
        <v>0</v>
      </c>
      <c r="M29" s="436" t="n">
        <f aca="false">[4]hrt3!P25</f>
        <v>0</v>
      </c>
      <c r="N29" s="437" t="n">
        <f aca="false">[4]hrt3!Q25</f>
        <v>0</v>
      </c>
      <c r="O29" s="438" t="n">
        <f aca="false">[4]hrt3!R25</f>
        <v>0</v>
      </c>
      <c r="P29" s="442" t="n">
        <f aca="false">[4]hrt3!S25</f>
        <v>0</v>
      </c>
      <c r="Q29" s="443" t="n">
        <f aca="false">[4]hrt3!T25</f>
        <v>0</v>
      </c>
      <c r="R29" s="444" t="n">
        <f aca="false">[4]hrt3!U25</f>
        <v>0</v>
      </c>
      <c r="S29" s="119" t="n">
        <f aca="false">t1!N29</f>
        <v>1</v>
      </c>
      <c r="T29" s="0"/>
    </row>
    <row r="30" customFormat="false" ht="12.75" hidden="false" customHeight="true" outlineLevel="0" collapsed="false">
      <c r="A30" s="429" t="str">
        <f aca="false">t1!A30</f>
        <v>POSIZIONE ECONOMICA DI ACCESSO C1</v>
      </c>
      <c r="B30" s="430" t="str">
        <f aca="false">t1!B30</f>
        <v>056000</v>
      </c>
      <c r="C30" s="431" t="n">
        <f aca="false">[4]hrt3!F26</f>
        <v>0</v>
      </c>
      <c r="D30" s="432" t="n">
        <f aca="false">[4]hrt3!G26</f>
        <v>0</v>
      </c>
      <c r="E30" s="433" t="n">
        <f aca="false">[4]hrt3!H26</f>
        <v>0</v>
      </c>
      <c r="F30" s="434" t="n">
        <f aca="false">[4]hrt3!I26</f>
        <v>0</v>
      </c>
      <c r="G30" s="435" t="n">
        <f aca="false">[4]hrt3!J26</f>
        <v>0</v>
      </c>
      <c r="H30" s="432" t="n">
        <f aca="false">[4]hrt3!K26</f>
        <v>0</v>
      </c>
      <c r="I30" s="435" t="n">
        <f aca="false">[4]hrt3!L26</f>
        <v>0</v>
      </c>
      <c r="J30" s="432" t="n">
        <f aca="false">[4]hrt3!M26</f>
        <v>0</v>
      </c>
      <c r="K30" s="435" t="n">
        <f aca="false">[4]hrt3!N26</f>
        <v>0</v>
      </c>
      <c r="L30" s="432" t="n">
        <f aca="false">[4]hrt3!O26</f>
        <v>0</v>
      </c>
      <c r="M30" s="436" t="n">
        <f aca="false">[4]hrt3!P26</f>
        <v>0</v>
      </c>
      <c r="N30" s="437" t="n">
        <f aca="false">[4]hrt3!Q26</f>
        <v>0</v>
      </c>
      <c r="O30" s="438" t="n">
        <f aca="false">[4]hrt3!R26</f>
        <v>0</v>
      </c>
      <c r="P30" s="442" t="n">
        <f aca="false">[4]hrt3!S26</f>
        <v>0</v>
      </c>
      <c r="Q30" s="443" t="n">
        <f aca="false">[4]hrt3!T26</f>
        <v>0</v>
      </c>
      <c r="R30" s="444" t="n">
        <f aca="false">[4]hrt3!U26</f>
        <v>0</v>
      </c>
      <c r="S30" s="119" t="n">
        <f aca="false">t1!N30</f>
        <v>1</v>
      </c>
      <c r="T30" s="0"/>
    </row>
    <row r="31" customFormat="false" ht="12.75" hidden="false" customHeight="true" outlineLevel="0" collapsed="false">
      <c r="A31" s="429" t="str">
        <f aca="false">t1!A31</f>
        <v>POSIZ. ECON. B7 - PROFILO ACCESSO B3</v>
      </c>
      <c r="B31" s="430" t="str">
        <f aca="false">t1!B31</f>
        <v>0B7A00</v>
      </c>
      <c r="C31" s="431" t="n">
        <f aca="false">[4]hrt3!F27</f>
        <v>0</v>
      </c>
      <c r="D31" s="432" t="n">
        <f aca="false">[4]hrt3!G27</f>
        <v>0</v>
      </c>
      <c r="E31" s="433" t="n">
        <f aca="false">[4]hrt3!H27</f>
        <v>0</v>
      </c>
      <c r="F31" s="434" t="n">
        <f aca="false">[4]hrt3!I27</f>
        <v>0</v>
      </c>
      <c r="G31" s="435" t="n">
        <f aca="false">[4]hrt3!J27</f>
        <v>0</v>
      </c>
      <c r="H31" s="432" t="n">
        <f aca="false">[4]hrt3!K27</f>
        <v>0</v>
      </c>
      <c r="I31" s="435" t="n">
        <f aca="false">[4]hrt3!L27</f>
        <v>0</v>
      </c>
      <c r="J31" s="432" t="n">
        <f aca="false">[4]hrt3!M27</f>
        <v>0</v>
      </c>
      <c r="K31" s="435" t="n">
        <f aca="false">[4]hrt3!N27</f>
        <v>0</v>
      </c>
      <c r="L31" s="432" t="n">
        <f aca="false">[4]hrt3!O27</f>
        <v>0</v>
      </c>
      <c r="M31" s="436" t="n">
        <f aca="false">[4]hrt3!P27</f>
        <v>0</v>
      </c>
      <c r="N31" s="437" t="n">
        <f aca="false">[4]hrt3!Q27</f>
        <v>0</v>
      </c>
      <c r="O31" s="438" t="n">
        <f aca="false">[4]hrt3!R27</f>
        <v>0</v>
      </c>
      <c r="P31" s="442" t="n">
        <f aca="false">[4]hrt3!S27</f>
        <v>0</v>
      </c>
      <c r="Q31" s="443" t="n">
        <f aca="false">[4]hrt3!T27</f>
        <v>0</v>
      </c>
      <c r="R31" s="444" t="n">
        <f aca="false">[4]hrt3!U27</f>
        <v>0</v>
      </c>
      <c r="S31" s="119" t="n">
        <f aca="false">t1!N31</f>
        <v>1</v>
      </c>
      <c r="T31" s="0"/>
    </row>
    <row r="32" customFormat="false" ht="12.75" hidden="false" customHeight="true" outlineLevel="0" collapsed="false">
      <c r="A32" s="429" t="str">
        <f aca="false">t1!A32</f>
        <v>POSIZ. ECON. B7 - PROFILO  ACCESSO B1</v>
      </c>
      <c r="B32" s="430" t="str">
        <f aca="false">t1!B32</f>
        <v>0B7000</v>
      </c>
      <c r="C32" s="431" t="n">
        <f aca="false">[4]hrt3!F28</f>
        <v>0</v>
      </c>
      <c r="D32" s="432" t="n">
        <f aca="false">[4]hrt3!G28</f>
        <v>0</v>
      </c>
      <c r="E32" s="433" t="n">
        <f aca="false">[4]hrt3!H28</f>
        <v>0</v>
      </c>
      <c r="F32" s="434" t="n">
        <f aca="false">[4]hrt3!I28</f>
        <v>0</v>
      </c>
      <c r="G32" s="435" t="n">
        <f aca="false">[4]hrt3!J28</f>
        <v>0</v>
      </c>
      <c r="H32" s="432" t="n">
        <f aca="false">[4]hrt3!K28</f>
        <v>0</v>
      </c>
      <c r="I32" s="435" t="n">
        <f aca="false">[4]hrt3!L28</f>
        <v>0</v>
      </c>
      <c r="J32" s="432" t="n">
        <f aca="false">[4]hrt3!M28</f>
        <v>0</v>
      </c>
      <c r="K32" s="435" t="n">
        <f aca="false">[4]hrt3!N28</f>
        <v>0</v>
      </c>
      <c r="L32" s="432" t="n">
        <f aca="false">[4]hrt3!O28</f>
        <v>0</v>
      </c>
      <c r="M32" s="436" t="n">
        <f aca="false">[4]hrt3!P28</f>
        <v>0</v>
      </c>
      <c r="N32" s="437" t="n">
        <f aca="false">[4]hrt3!Q28</f>
        <v>0</v>
      </c>
      <c r="O32" s="438" t="n">
        <f aca="false">[4]hrt3!R28</f>
        <v>0</v>
      </c>
      <c r="P32" s="442" t="n">
        <f aca="false">[4]hrt3!S28</f>
        <v>0</v>
      </c>
      <c r="Q32" s="443" t="n">
        <f aca="false">[4]hrt3!T28</f>
        <v>0</v>
      </c>
      <c r="R32" s="444" t="n">
        <f aca="false">[4]hrt3!U28</f>
        <v>0</v>
      </c>
      <c r="S32" s="119" t="n">
        <f aca="false">t1!N32</f>
        <v>0</v>
      </c>
      <c r="T32" s="0"/>
    </row>
    <row r="33" customFormat="false" ht="12.75" hidden="false" customHeight="true" outlineLevel="0" collapsed="false">
      <c r="A33" s="429" t="str">
        <f aca="false">t1!A33</f>
        <v>POSIZ. ECON. B6 PROFILI ACCESSO B3</v>
      </c>
      <c r="B33" s="430" t="str">
        <f aca="false">t1!B33</f>
        <v>038490</v>
      </c>
      <c r="C33" s="431" t="n">
        <f aca="false">[4]hrt3!F29</f>
        <v>0</v>
      </c>
      <c r="D33" s="432" t="n">
        <f aca="false">[4]hrt3!G29</f>
        <v>0</v>
      </c>
      <c r="E33" s="433" t="n">
        <f aca="false">[4]hrt3!H29</f>
        <v>0</v>
      </c>
      <c r="F33" s="434" t="n">
        <f aca="false">[4]hrt3!I29</f>
        <v>0</v>
      </c>
      <c r="G33" s="435" t="n">
        <f aca="false">[4]hrt3!J29</f>
        <v>0</v>
      </c>
      <c r="H33" s="432" t="n">
        <f aca="false">[4]hrt3!K29</f>
        <v>0</v>
      </c>
      <c r="I33" s="435" t="n">
        <f aca="false">[4]hrt3!L29</f>
        <v>0</v>
      </c>
      <c r="J33" s="432" t="n">
        <f aca="false">[4]hrt3!M29</f>
        <v>0</v>
      </c>
      <c r="K33" s="435" t="n">
        <f aca="false">[4]hrt3!N29</f>
        <v>0</v>
      </c>
      <c r="L33" s="432" t="n">
        <f aca="false">[4]hrt3!O29</f>
        <v>0</v>
      </c>
      <c r="M33" s="436" t="n">
        <f aca="false">[4]hrt3!P29</f>
        <v>0</v>
      </c>
      <c r="N33" s="437" t="n">
        <f aca="false">[4]hrt3!Q29</f>
        <v>0</v>
      </c>
      <c r="O33" s="438" t="n">
        <f aca="false">[4]hrt3!R29</f>
        <v>0</v>
      </c>
      <c r="P33" s="442" t="n">
        <f aca="false">[4]hrt3!S29</f>
        <v>0</v>
      </c>
      <c r="Q33" s="443" t="n">
        <f aca="false">[4]hrt3!T29</f>
        <v>0</v>
      </c>
      <c r="R33" s="444" t="n">
        <f aca="false">[4]hrt3!U29</f>
        <v>0</v>
      </c>
      <c r="S33" s="119" t="n">
        <f aca="false">t1!N33</f>
        <v>0</v>
      </c>
      <c r="T33" s="0"/>
    </row>
    <row r="34" customFormat="false" ht="12.75" hidden="false" customHeight="true" outlineLevel="0" collapsed="false">
      <c r="A34" s="429" t="str">
        <f aca="false">t1!A34</f>
        <v>POSIZ. ECON. B6 PROFILI ACCESSO B1</v>
      </c>
      <c r="B34" s="430" t="str">
        <f aca="false">t1!B34</f>
        <v>038491</v>
      </c>
      <c r="C34" s="431" t="n">
        <f aca="false">[4]hrt3!F30</f>
        <v>0</v>
      </c>
      <c r="D34" s="432" t="n">
        <f aca="false">[4]hrt3!G30</f>
        <v>0</v>
      </c>
      <c r="E34" s="433" t="n">
        <f aca="false">[4]hrt3!H30</f>
        <v>0</v>
      </c>
      <c r="F34" s="434" t="n">
        <f aca="false">[4]hrt3!I30</f>
        <v>0</v>
      </c>
      <c r="G34" s="435" t="n">
        <f aca="false">[4]hrt3!J30</f>
        <v>0</v>
      </c>
      <c r="H34" s="432" t="n">
        <f aca="false">[4]hrt3!K30</f>
        <v>0</v>
      </c>
      <c r="I34" s="435" t="n">
        <f aca="false">[4]hrt3!L30</f>
        <v>0</v>
      </c>
      <c r="J34" s="432" t="n">
        <f aca="false">[4]hrt3!M30</f>
        <v>0</v>
      </c>
      <c r="K34" s="435" t="n">
        <f aca="false">[4]hrt3!N30</f>
        <v>0</v>
      </c>
      <c r="L34" s="432" t="n">
        <f aca="false">[4]hrt3!O30</f>
        <v>0</v>
      </c>
      <c r="M34" s="436" t="n">
        <f aca="false">[4]hrt3!P30</f>
        <v>0</v>
      </c>
      <c r="N34" s="437" t="n">
        <f aca="false">[4]hrt3!Q30</f>
        <v>0</v>
      </c>
      <c r="O34" s="438" t="n">
        <f aca="false">[4]hrt3!R30</f>
        <v>0</v>
      </c>
      <c r="P34" s="442" t="n">
        <f aca="false">[4]hrt3!S30</f>
        <v>0</v>
      </c>
      <c r="Q34" s="443" t="n">
        <f aca="false">[4]hrt3!T30</f>
        <v>0</v>
      </c>
      <c r="R34" s="444" t="n">
        <f aca="false">[4]hrt3!U30</f>
        <v>0</v>
      </c>
      <c r="S34" s="119" t="n">
        <f aca="false">t1!N34</f>
        <v>0</v>
      </c>
      <c r="T34" s="0"/>
    </row>
    <row r="35" customFormat="false" ht="12.75" hidden="false" customHeight="true" outlineLevel="0" collapsed="false">
      <c r="A35" s="429" t="str">
        <f aca="false">t1!A35</f>
        <v>POSIZ. ECON. B5 PROFILI ACCESSO B3</v>
      </c>
      <c r="B35" s="430" t="str">
        <f aca="false">t1!B35</f>
        <v>037492</v>
      </c>
      <c r="C35" s="431" t="n">
        <f aca="false">[4]hrt3!F31</f>
        <v>0</v>
      </c>
      <c r="D35" s="432" t="n">
        <f aca="false">[4]hrt3!G31</f>
        <v>1</v>
      </c>
      <c r="E35" s="433" t="n">
        <f aca="false">[4]hrt3!H31</f>
        <v>0</v>
      </c>
      <c r="F35" s="434" t="n">
        <f aca="false">[4]hrt3!I31</f>
        <v>0</v>
      </c>
      <c r="G35" s="435" t="n">
        <f aca="false">[4]hrt3!J31</f>
        <v>0</v>
      </c>
      <c r="H35" s="432" t="n">
        <f aca="false">[4]hrt3!K31</f>
        <v>0</v>
      </c>
      <c r="I35" s="435" t="n">
        <f aca="false">[4]hrt3!L31</f>
        <v>0</v>
      </c>
      <c r="J35" s="432" t="n">
        <f aca="false">[4]hrt3!M31</f>
        <v>0</v>
      </c>
      <c r="K35" s="435" t="n">
        <f aca="false">[4]hrt3!N31</f>
        <v>0</v>
      </c>
      <c r="L35" s="432" t="n">
        <f aca="false">[4]hrt3!O31</f>
        <v>0</v>
      </c>
      <c r="M35" s="436" t="n">
        <f aca="false">[4]hrt3!P31</f>
        <v>0</v>
      </c>
      <c r="N35" s="437" t="n">
        <f aca="false">[4]hrt3!Q31</f>
        <v>0</v>
      </c>
      <c r="O35" s="438" t="n">
        <f aca="false">[4]hrt3!R31</f>
        <v>0</v>
      </c>
      <c r="P35" s="442" t="n">
        <f aca="false">[4]hrt3!S31</f>
        <v>0</v>
      </c>
      <c r="Q35" s="443" t="n">
        <f aca="false">[4]hrt3!T31</f>
        <v>0</v>
      </c>
      <c r="R35" s="444" t="n">
        <f aca="false">[4]hrt3!U31</f>
        <v>0</v>
      </c>
      <c r="S35" s="119" t="n">
        <f aca="false">t1!N35</f>
        <v>1</v>
      </c>
      <c r="T35" s="0"/>
    </row>
    <row r="36" customFormat="false" ht="12.75" hidden="false" customHeight="true" outlineLevel="0" collapsed="false">
      <c r="A36" s="429" t="str">
        <f aca="false">t1!A36</f>
        <v>POSIZ. ECON. B5 PROFILI ACCESSO B1</v>
      </c>
      <c r="B36" s="430" t="str">
        <f aca="false">t1!B36</f>
        <v>037493</v>
      </c>
      <c r="C36" s="431" t="n">
        <f aca="false">[4]hrt3!F32</f>
        <v>0</v>
      </c>
      <c r="D36" s="432" t="n">
        <f aca="false">[4]hrt3!G32</f>
        <v>0</v>
      </c>
      <c r="E36" s="433" t="n">
        <f aca="false">[4]hrt3!H32</f>
        <v>0</v>
      </c>
      <c r="F36" s="434" t="n">
        <f aca="false">[4]hrt3!I32</f>
        <v>0</v>
      </c>
      <c r="G36" s="435" t="n">
        <f aca="false">[4]hrt3!J32</f>
        <v>0</v>
      </c>
      <c r="H36" s="432" t="n">
        <f aca="false">[4]hrt3!K32</f>
        <v>0</v>
      </c>
      <c r="I36" s="435" t="n">
        <f aca="false">[4]hrt3!L32</f>
        <v>0</v>
      </c>
      <c r="J36" s="432" t="n">
        <f aca="false">[4]hrt3!M32</f>
        <v>0</v>
      </c>
      <c r="K36" s="435" t="n">
        <f aca="false">[4]hrt3!N32</f>
        <v>0</v>
      </c>
      <c r="L36" s="432" t="n">
        <f aca="false">[4]hrt3!O32</f>
        <v>0</v>
      </c>
      <c r="M36" s="436" t="n">
        <f aca="false">[4]hrt3!P32</f>
        <v>0</v>
      </c>
      <c r="N36" s="437" t="n">
        <f aca="false">[4]hrt3!Q32</f>
        <v>0</v>
      </c>
      <c r="O36" s="438" t="n">
        <f aca="false">[4]hrt3!R32</f>
        <v>0</v>
      </c>
      <c r="P36" s="442" t="n">
        <f aca="false">[4]hrt3!S32</f>
        <v>0</v>
      </c>
      <c r="Q36" s="443" t="n">
        <f aca="false">[4]hrt3!T32</f>
        <v>0</v>
      </c>
      <c r="R36" s="444" t="n">
        <f aca="false">[4]hrt3!U32</f>
        <v>0</v>
      </c>
      <c r="S36" s="119" t="n">
        <f aca="false">t1!N36</f>
        <v>0</v>
      </c>
      <c r="T36" s="0"/>
    </row>
    <row r="37" customFormat="false" ht="12.75" hidden="false" customHeight="true" outlineLevel="0" collapsed="false">
      <c r="A37" s="429" t="str">
        <f aca="false">t1!A37</f>
        <v>POSIZ. ECON. B4 PROFILI ACCESSO B3</v>
      </c>
      <c r="B37" s="430" t="str">
        <f aca="false">t1!B37</f>
        <v>036494</v>
      </c>
      <c r="C37" s="431" t="n">
        <f aca="false">[4]hrt3!F33</f>
        <v>0</v>
      </c>
      <c r="D37" s="432" t="n">
        <f aca="false">[4]hrt3!G33</f>
        <v>0</v>
      </c>
      <c r="E37" s="433" t="n">
        <f aca="false">[4]hrt3!H33</f>
        <v>0</v>
      </c>
      <c r="F37" s="434" t="n">
        <f aca="false">[4]hrt3!I33</f>
        <v>0</v>
      </c>
      <c r="G37" s="435" t="n">
        <f aca="false">[4]hrt3!J33</f>
        <v>0</v>
      </c>
      <c r="H37" s="432" t="n">
        <f aca="false">[4]hrt3!K33</f>
        <v>0</v>
      </c>
      <c r="I37" s="435" t="n">
        <f aca="false">[4]hrt3!L33</f>
        <v>0</v>
      </c>
      <c r="J37" s="432" t="n">
        <f aca="false">[4]hrt3!M33</f>
        <v>0</v>
      </c>
      <c r="K37" s="435" t="n">
        <f aca="false">[4]hrt3!N33</f>
        <v>0</v>
      </c>
      <c r="L37" s="432" t="n">
        <f aca="false">[4]hrt3!O33</f>
        <v>0</v>
      </c>
      <c r="M37" s="436" t="n">
        <f aca="false">[4]hrt3!P33</f>
        <v>0</v>
      </c>
      <c r="N37" s="437" t="n">
        <f aca="false">[4]hrt3!Q33</f>
        <v>0</v>
      </c>
      <c r="O37" s="438" t="n">
        <f aca="false">[4]hrt3!R33</f>
        <v>0</v>
      </c>
      <c r="P37" s="442" t="n">
        <f aca="false">[4]hrt3!S33</f>
        <v>0</v>
      </c>
      <c r="Q37" s="443" t="n">
        <f aca="false">[4]hrt3!T33</f>
        <v>0</v>
      </c>
      <c r="R37" s="444" t="n">
        <f aca="false">[4]hrt3!U33</f>
        <v>0</v>
      </c>
      <c r="S37" s="119" t="n">
        <f aca="false">t1!N37</f>
        <v>1</v>
      </c>
      <c r="T37" s="0"/>
    </row>
    <row r="38" customFormat="false" ht="12.75" hidden="false" customHeight="true" outlineLevel="0" collapsed="false">
      <c r="A38" s="429" t="str">
        <f aca="false">t1!A38</f>
        <v>POSIZ. ECON. B4 PROFILI ACCESSO B1</v>
      </c>
      <c r="B38" s="430" t="str">
        <f aca="false">t1!B38</f>
        <v>036495</v>
      </c>
      <c r="C38" s="431" t="n">
        <f aca="false">[4]hrt3!F34</f>
        <v>0</v>
      </c>
      <c r="D38" s="432" t="n">
        <f aca="false">[4]hrt3!G34</f>
        <v>0</v>
      </c>
      <c r="E38" s="433" t="n">
        <f aca="false">[4]hrt3!H34</f>
        <v>0</v>
      </c>
      <c r="F38" s="434" t="n">
        <f aca="false">[4]hrt3!I34</f>
        <v>0</v>
      </c>
      <c r="G38" s="435" t="n">
        <f aca="false">[4]hrt3!J34</f>
        <v>0</v>
      </c>
      <c r="H38" s="432" t="n">
        <f aca="false">[4]hrt3!K34</f>
        <v>0</v>
      </c>
      <c r="I38" s="435" t="n">
        <f aca="false">[4]hrt3!L34</f>
        <v>0</v>
      </c>
      <c r="J38" s="432" t="n">
        <f aca="false">[4]hrt3!M34</f>
        <v>0</v>
      </c>
      <c r="K38" s="435" t="n">
        <f aca="false">[4]hrt3!N34</f>
        <v>0</v>
      </c>
      <c r="L38" s="432" t="n">
        <f aca="false">[4]hrt3!O34</f>
        <v>0</v>
      </c>
      <c r="M38" s="436" t="n">
        <f aca="false">[4]hrt3!P34</f>
        <v>0</v>
      </c>
      <c r="N38" s="437" t="n">
        <f aca="false">[4]hrt3!Q34</f>
        <v>0</v>
      </c>
      <c r="O38" s="438" t="n">
        <f aca="false">[4]hrt3!R34</f>
        <v>0</v>
      </c>
      <c r="P38" s="442" t="n">
        <f aca="false">[4]hrt3!S34</f>
        <v>0</v>
      </c>
      <c r="Q38" s="443" t="n">
        <f aca="false">[4]hrt3!T34</f>
        <v>0</v>
      </c>
      <c r="R38" s="444" t="n">
        <f aca="false">[4]hrt3!U34</f>
        <v>0</v>
      </c>
      <c r="S38" s="119" t="n">
        <f aca="false">t1!N38</f>
        <v>1</v>
      </c>
      <c r="T38" s="0"/>
    </row>
    <row r="39" customFormat="false" ht="12.75" hidden="false" customHeight="true" outlineLevel="0" collapsed="false">
      <c r="A39" s="429" t="str">
        <f aca="false">t1!A39</f>
        <v>POSIZIONE ECONOMICA DI ACCESSO B3</v>
      </c>
      <c r="B39" s="430" t="str">
        <f aca="false">t1!B39</f>
        <v>055000</v>
      </c>
      <c r="C39" s="431" t="n">
        <f aca="false">[4]hrt3!F35</f>
        <v>0</v>
      </c>
      <c r="D39" s="432" t="n">
        <f aca="false">[4]hrt3!G35</f>
        <v>0</v>
      </c>
      <c r="E39" s="433" t="n">
        <f aca="false">[4]hrt3!H35</f>
        <v>0</v>
      </c>
      <c r="F39" s="434" t="n">
        <f aca="false">[4]hrt3!I35</f>
        <v>0</v>
      </c>
      <c r="G39" s="435" t="n">
        <f aca="false">[4]hrt3!J35</f>
        <v>0</v>
      </c>
      <c r="H39" s="432" t="n">
        <f aca="false">[4]hrt3!K35</f>
        <v>0</v>
      </c>
      <c r="I39" s="435" t="n">
        <f aca="false">[4]hrt3!L35</f>
        <v>0</v>
      </c>
      <c r="J39" s="432" t="n">
        <f aca="false">[4]hrt3!M35</f>
        <v>0</v>
      </c>
      <c r="K39" s="435" t="n">
        <f aca="false">[4]hrt3!N35</f>
        <v>0</v>
      </c>
      <c r="L39" s="432" t="n">
        <f aca="false">[4]hrt3!O35</f>
        <v>0</v>
      </c>
      <c r="M39" s="436" t="n">
        <f aca="false">[4]hrt3!P35</f>
        <v>0</v>
      </c>
      <c r="N39" s="437" t="n">
        <f aca="false">[4]hrt3!Q35</f>
        <v>0</v>
      </c>
      <c r="O39" s="438" t="n">
        <f aca="false">[4]hrt3!R35</f>
        <v>0</v>
      </c>
      <c r="P39" s="442" t="n">
        <f aca="false">[4]hrt3!S35</f>
        <v>0</v>
      </c>
      <c r="Q39" s="443" t="n">
        <f aca="false">[4]hrt3!T35</f>
        <v>0</v>
      </c>
      <c r="R39" s="444" t="n">
        <f aca="false">[4]hrt3!U35</f>
        <v>0</v>
      </c>
      <c r="S39" s="119" t="n">
        <f aca="false">t1!N39</f>
        <v>0</v>
      </c>
      <c r="T39" s="0"/>
    </row>
    <row r="40" customFormat="false" ht="12.75" hidden="false" customHeight="true" outlineLevel="0" collapsed="false">
      <c r="A40" s="429" t="str">
        <f aca="false">t1!A40</f>
        <v>POSIZIONE ECONOMICA B3</v>
      </c>
      <c r="B40" s="430" t="str">
        <f aca="false">t1!B40</f>
        <v>034000</v>
      </c>
      <c r="C40" s="431" t="n">
        <f aca="false">[4]hrt3!F36</f>
        <v>0</v>
      </c>
      <c r="D40" s="432" t="n">
        <f aca="false">[4]hrt3!G36</f>
        <v>1</v>
      </c>
      <c r="E40" s="433" t="n">
        <f aca="false">[4]hrt3!H36</f>
        <v>0</v>
      </c>
      <c r="F40" s="434" t="n">
        <f aca="false">[4]hrt3!I36</f>
        <v>0</v>
      </c>
      <c r="G40" s="435" t="n">
        <f aca="false">[4]hrt3!J36</f>
        <v>0</v>
      </c>
      <c r="H40" s="432" t="n">
        <f aca="false">[4]hrt3!K36</f>
        <v>0</v>
      </c>
      <c r="I40" s="435" t="n">
        <f aca="false">[4]hrt3!L36</f>
        <v>0</v>
      </c>
      <c r="J40" s="432" t="n">
        <f aca="false">[4]hrt3!M36</f>
        <v>0</v>
      </c>
      <c r="K40" s="435" t="n">
        <f aca="false">[4]hrt3!N36</f>
        <v>0</v>
      </c>
      <c r="L40" s="432" t="n">
        <f aca="false">[4]hrt3!O36</f>
        <v>0</v>
      </c>
      <c r="M40" s="436" t="n">
        <f aca="false">[4]hrt3!P36</f>
        <v>0</v>
      </c>
      <c r="N40" s="437" t="n">
        <f aca="false">[4]hrt3!Q36</f>
        <v>0</v>
      </c>
      <c r="O40" s="438" t="n">
        <f aca="false">[4]hrt3!R36</f>
        <v>0</v>
      </c>
      <c r="P40" s="442" t="n">
        <f aca="false">[4]hrt3!S36</f>
        <v>0</v>
      </c>
      <c r="Q40" s="443" t="n">
        <f aca="false">[4]hrt3!T36</f>
        <v>0</v>
      </c>
      <c r="R40" s="444" t="n">
        <f aca="false">[4]hrt3!U36</f>
        <v>0</v>
      </c>
      <c r="S40" s="119" t="n">
        <f aca="false">t1!N40</f>
        <v>1</v>
      </c>
      <c r="T40" s="0"/>
    </row>
    <row r="41" customFormat="false" ht="12.75" hidden="false" customHeight="true" outlineLevel="0" collapsed="false">
      <c r="A41" s="429" t="str">
        <f aca="false">t1!A41</f>
        <v>POSIZIONE ECONOMICA B2</v>
      </c>
      <c r="B41" s="430" t="str">
        <f aca="false">t1!B41</f>
        <v>032000</v>
      </c>
      <c r="C41" s="431" t="n">
        <f aca="false">[4]hrt3!F37</f>
        <v>0</v>
      </c>
      <c r="D41" s="432" t="n">
        <f aca="false">[4]hrt3!G37</f>
        <v>0</v>
      </c>
      <c r="E41" s="433" t="n">
        <f aca="false">[4]hrt3!H37</f>
        <v>0</v>
      </c>
      <c r="F41" s="434" t="n">
        <f aca="false">[4]hrt3!I37</f>
        <v>0</v>
      </c>
      <c r="G41" s="435" t="n">
        <f aca="false">[4]hrt3!J37</f>
        <v>0</v>
      </c>
      <c r="H41" s="432" t="n">
        <f aca="false">[4]hrt3!K37</f>
        <v>0</v>
      </c>
      <c r="I41" s="435" t="n">
        <f aca="false">[4]hrt3!L37</f>
        <v>0</v>
      </c>
      <c r="J41" s="432" t="n">
        <f aca="false">[4]hrt3!M37</f>
        <v>0</v>
      </c>
      <c r="K41" s="435" t="n">
        <f aca="false">[4]hrt3!N37</f>
        <v>0</v>
      </c>
      <c r="L41" s="432" t="n">
        <f aca="false">[4]hrt3!O37</f>
        <v>0</v>
      </c>
      <c r="M41" s="436" t="n">
        <f aca="false">[4]hrt3!P37</f>
        <v>0</v>
      </c>
      <c r="N41" s="437" t="n">
        <f aca="false">[4]hrt3!Q37</f>
        <v>0</v>
      </c>
      <c r="O41" s="438" t="n">
        <f aca="false">[4]hrt3!R37</f>
        <v>0</v>
      </c>
      <c r="P41" s="442" t="n">
        <f aca="false">[4]hrt3!S37</f>
        <v>0</v>
      </c>
      <c r="Q41" s="443" t="n">
        <f aca="false">[4]hrt3!T37</f>
        <v>0</v>
      </c>
      <c r="R41" s="444" t="n">
        <f aca="false">[4]hrt3!U37</f>
        <v>0</v>
      </c>
      <c r="S41" s="119" t="n">
        <f aca="false">t1!N41</f>
        <v>1</v>
      </c>
      <c r="T41" s="0"/>
    </row>
    <row r="42" customFormat="false" ht="12.75" hidden="false" customHeight="true" outlineLevel="0" collapsed="false">
      <c r="A42" s="429" t="str">
        <f aca="false">t1!A42</f>
        <v>POSIZIONE ECONOMICA DI ACCESSO B1</v>
      </c>
      <c r="B42" s="430" t="str">
        <f aca="false">t1!B42</f>
        <v>054000</v>
      </c>
      <c r="C42" s="431" t="n">
        <f aca="false">[4]hrt3!F38</f>
        <v>0</v>
      </c>
      <c r="D42" s="432" t="n">
        <f aca="false">[4]hrt3!G38</f>
        <v>0</v>
      </c>
      <c r="E42" s="433" t="n">
        <f aca="false">[4]hrt3!H38</f>
        <v>0</v>
      </c>
      <c r="F42" s="434" t="n">
        <f aca="false">[4]hrt3!I38</f>
        <v>0</v>
      </c>
      <c r="G42" s="435" t="n">
        <f aca="false">[4]hrt3!J38</f>
        <v>0</v>
      </c>
      <c r="H42" s="432" t="n">
        <f aca="false">[4]hrt3!K38</f>
        <v>0</v>
      </c>
      <c r="I42" s="435" t="n">
        <f aca="false">[4]hrt3!L38</f>
        <v>0</v>
      </c>
      <c r="J42" s="432" t="n">
        <f aca="false">[4]hrt3!M38</f>
        <v>0</v>
      </c>
      <c r="K42" s="435" t="n">
        <f aca="false">[4]hrt3!N38</f>
        <v>0</v>
      </c>
      <c r="L42" s="432" t="n">
        <f aca="false">[4]hrt3!O38</f>
        <v>0</v>
      </c>
      <c r="M42" s="436" t="n">
        <f aca="false">[4]hrt3!P38</f>
        <v>0</v>
      </c>
      <c r="N42" s="437" t="n">
        <f aca="false">[4]hrt3!Q38</f>
        <v>0</v>
      </c>
      <c r="O42" s="438" t="n">
        <f aca="false">[4]hrt3!R38</f>
        <v>0</v>
      </c>
      <c r="P42" s="442" t="n">
        <f aca="false">[4]hrt3!S38</f>
        <v>0</v>
      </c>
      <c r="Q42" s="443" t="n">
        <f aca="false">[4]hrt3!T38</f>
        <v>0</v>
      </c>
      <c r="R42" s="444" t="n">
        <f aca="false">[4]hrt3!U38</f>
        <v>0</v>
      </c>
      <c r="S42" s="119" t="n">
        <f aca="false">t1!N42</f>
        <v>0</v>
      </c>
      <c r="T42" s="0"/>
    </row>
    <row r="43" customFormat="false" ht="12.75" hidden="false" customHeight="true" outlineLevel="0" collapsed="false">
      <c r="A43" s="429" t="str">
        <f aca="false">t1!A43</f>
        <v>POSIZIONE ECONOMICA A5</v>
      </c>
      <c r="B43" s="430" t="str">
        <f aca="false">t1!B43</f>
        <v>0A5000</v>
      </c>
      <c r="C43" s="431" t="n">
        <f aca="false">[4]hrt3!F39</f>
        <v>0</v>
      </c>
      <c r="D43" s="432" t="n">
        <f aca="false">[4]hrt3!G39</f>
        <v>0</v>
      </c>
      <c r="E43" s="433" t="n">
        <f aca="false">[4]hrt3!H39</f>
        <v>0</v>
      </c>
      <c r="F43" s="434" t="n">
        <f aca="false">[4]hrt3!I39</f>
        <v>0</v>
      </c>
      <c r="G43" s="435" t="n">
        <f aca="false">[4]hrt3!J39</f>
        <v>0</v>
      </c>
      <c r="H43" s="432" t="n">
        <f aca="false">[4]hrt3!K39</f>
        <v>0</v>
      </c>
      <c r="I43" s="435" t="n">
        <f aca="false">[4]hrt3!L39</f>
        <v>0</v>
      </c>
      <c r="J43" s="432" t="n">
        <f aca="false">[4]hrt3!M39</f>
        <v>0</v>
      </c>
      <c r="K43" s="435" t="n">
        <f aca="false">[4]hrt3!N39</f>
        <v>0</v>
      </c>
      <c r="L43" s="432" t="n">
        <f aca="false">[4]hrt3!O39</f>
        <v>0</v>
      </c>
      <c r="M43" s="436" t="n">
        <f aca="false">[4]hrt3!P39</f>
        <v>0</v>
      </c>
      <c r="N43" s="437" t="n">
        <f aca="false">[4]hrt3!Q39</f>
        <v>0</v>
      </c>
      <c r="O43" s="438" t="n">
        <f aca="false">[4]hrt3!R39</f>
        <v>0</v>
      </c>
      <c r="P43" s="442" t="n">
        <f aca="false">[4]hrt3!S39</f>
        <v>0</v>
      </c>
      <c r="Q43" s="443" t="n">
        <f aca="false">[4]hrt3!T39</f>
        <v>0</v>
      </c>
      <c r="R43" s="444" t="n">
        <f aca="false">[4]hrt3!U39</f>
        <v>0</v>
      </c>
      <c r="S43" s="119" t="n">
        <f aca="false">t1!N43</f>
        <v>0</v>
      </c>
      <c r="T43" s="0"/>
    </row>
    <row r="44" customFormat="false" ht="12.75" hidden="false" customHeight="true" outlineLevel="0" collapsed="false">
      <c r="A44" s="429" t="str">
        <f aca="false">t1!A44</f>
        <v>POSIZIONE ECONOMICA A4</v>
      </c>
      <c r="B44" s="430" t="str">
        <f aca="false">t1!B44</f>
        <v>028000</v>
      </c>
      <c r="C44" s="431" t="n">
        <f aca="false">[4]hrt3!F40</f>
        <v>0</v>
      </c>
      <c r="D44" s="432" t="n">
        <f aca="false">[4]hrt3!G40</f>
        <v>0</v>
      </c>
      <c r="E44" s="433" t="n">
        <f aca="false">[4]hrt3!H40</f>
        <v>0</v>
      </c>
      <c r="F44" s="434" t="n">
        <f aca="false">[4]hrt3!I40</f>
        <v>0</v>
      </c>
      <c r="G44" s="435" t="n">
        <f aca="false">[4]hrt3!J40</f>
        <v>0</v>
      </c>
      <c r="H44" s="432" t="n">
        <f aca="false">[4]hrt3!K40</f>
        <v>0</v>
      </c>
      <c r="I44" s="435" t="n">
        <f aca="false">[4]hrt3!L40</f>
        <v>0</v>
      </c>
      <c r="J44" s="432" t="n">
        <f aca="false">[4]hrt3!M40</f>
        <v>0</v>
      </c>
      <c r="K44" s="435" t="n">
        <f aca="false">[4]hrt3!N40</f>
        <v>0</v>
      </c>
      <c r="L44" s="432" t="n">
        <f aca="false">[4]hrt3!O40</f>
        <v>0</v>
      </c>
      <c r="M44" s="436" t="n">
        <f aca="false">[4]hrt3!P40</f>
        <v>0</v>
      </c>
      <c r="N44" s="437" t="n">
        <f aca="false">[4]hrt3!Q40</f>
        <v>0</v>
      </c>
      <c r="O44" s="438" t="n">
        <f aca="false">[4]hrt3!R40</f>
        <v>0</v>
      </c>
      <c r="P44" s="442" t="n">
        <f aca="false">[4]hrt3!S40</f>
        <v>0</v>
      </c>
      <c r="Q44" s="443" t="n">
        <f aca="false">[4]hrt3!T40</f>
        <v>0</v>
      </c>
      <c r="R44" s="444" t="n">
        <f aca="false">[4]hrt3!U40</f>
        <v>0</v>
      </c>
      <c r="S44" s="119" t="n">
        <f aca="false">t1!N44</f>
        <v>0</v>
      </c>
      <c r="T44" s="0"/>
    </row>
    <row r="45" customFormat="false" ht="12.75" hidden="false" customHeight="true" outlineLevel="0" collapsed="false">
      <c r="A45" s="429" t="str">
        <f aca="false">t1!A45</f>
        <v>POSIZIONE ECONOMICA A3</v>
      </c>
      <c r="B45" s="430" t="str">
        <f aca="false">t1!B45</f>
        <v>027000</v>
      </c>
      <c r="C45" s="431" t="n">
        <f aca="false">[4]hrt3!F41</f>
        <v>0</v>
      </c>
      <c r="D45" s="432" t="n">
        <f aca="false">[4]hrt3!G41</f>
        <v>0</v>
      </c>
      <c r="E45" s="433" t="n">
        <f aca="false">[4]hrt3!H41</f>
        <v>0</v>
      </c>
      <c r="F45" s="434" t="n">
        <f aca="false">[4]hrt3!I41</f>
        <v>0</v>
      </c>
      <c r="G45" s="435" t="n">
        <f aca="false">[4]hrt3!J41</f>
        <v>0</v>
      </c>
      <c r="H45" s="432" t="n">
        <f aca="false">[4]hrt3!K41</f>
        <v>0</v>
      </c>
      <c r="I45" s="435" t="n">
        <f aca="false">[4]hrt3!L41</f>
        <v>0</v>
      </c>
      <c r="J45" s="432" t="n">
        <f aca="false">[4]hrt3!M41</f>
        <v>0</v>
      </c>
      <c r="K45" s="435" t="n">
        <f aca="false">[4]hrt3!N41</f>
        <v>0</v>
      </c>
      <c r="L45" s="432" t="n">
        <f aca="false">[4]hrt3!O41</f>
        <v>0</v>
      </c>
      <c r="M45" s="436" t="n">
        <f aca="false">[4]hrt3!P41</f>
        <v>0</v>
      </c>
      <c r="N45" s="437" t="n">
        <f aca="false">[4]hrt3!Q41</f>
        <v>0</v>
      </c>
      <c r="O45" s="438" t="n">
        <f aca="false">[4]hrt3!R41</f>
        <v>0</v>
      </c>
      <c r="P45" s="442" t="n">
        <f aca="false">[4]hrt3!S41</f>
        <v>0</v>
      </c>
      <c r="Q45" s="443" t="n">
        <f aca="false">[4]hrt3!T41</f>
        <v>0</v>
      </c>
      <c r="R45" s="444" t="n">
        <f aca="false">[4]hrt3!U41</f>
        <v>0</v>
      </c>
      <c r="S45" s="119" t="n">
        <f aca="false">t1!N45</f>
        <v>0</v>
      </c>
      <c r="T45" s="0"/>
    </row>
    <row r="46" customFormat="false" ht="12.75" hidden="false" customHeight="true" outlineLevel="0" collapsed="false">
      <c r="A46" s="429" t="str">
        <f aca="false">t1!A46</f>
        <v>POSIZIONE ECONOMICA A2</v>
      </c>
      <c r="B46" s="430" t="str">
        <f aca="false">t1!B46</f>
        <v>025000</v>
      </c>
      <c r="C46" s="431" t="n">
        <f aca="false">[4]hrt3!F42</f>
        <v>0</v>
      </c>
      <c r="D46" s="432" t="n">
        <f aca="false">[4]hrt3!G42</f>
        <v>0</v>
      </c>
      <c r="E46" s="433" t="n">
        <f aca="false">[4]hrt3!H42</f>
        <v>0</v>
      </c>
      <c r="F46" s="434" t="n">
        <f aca="false">[4]hrt3!I42</f>
        <v>0</v>
      </c>
      <c r="G46" s="435" t="n">
        <f aca="false">[4]hrt3!J42</f>
        <v>0</v>
      </c>
      <c r="H46" s="432" t="n">
        <f aca="false">[4]hrt3!K42</f>
        <v>0</v>
      </c>
      <c r="I46" s="435" t="n">
        <f aca="false">[4]hrt3!L42</f>
        <v>0</v>
      </c>
      <c r="J46" s="432" t="n">
        <f aca="false">[4]hrt3!M42</f>
        <v>0</v>
      </c>
      <c r="K46" s="435" t="n">
        <f aca="false">[4]hrt3!N42</f>
        <v>0</v>
      </c>
      <c r="L46" s="432" t="n">
        <f aca="false">[4]hrt3!O42</f>
        <v>0</v>
      </c>
      <c r="M46" s="436" t="n">
        <f aca="false">[4]hrt3!P42</f>
        <v>0</v>
      </c>
      <c r="N46" s="437" t="n">
        <f aca="false">[4]hrt3!Q42</f>
        <v>0</v>
      </c>
      <c r="O46" s="438" t="n">
        <f aca="false">[4]hrt3!R42</f>
        <v>0</v>
      </c>
      <c r="P46" s="442" t="n">
        <f aca="false">[4]hrt3!S42</f>
        <v>0</v>
      </c>
      <c r="Q46" s="443" t="n">
        <f aca="false">[4]hrt3!T42</f>
        <v>0</v>
      </c>
      <c r="R46" s="444" t="n">
        <f aca="false">[4]hrt3!U42</f>
        <v>0</v>
      </c>
      <c r="S46" s="119" t="n">
        <f aca="false">t1!N46</f>
        <v>0</v>
      </c>
      <c r="T46" s="0"/>
    </row>
    <row r="47" customFormat="false" ht="12.75" hidden="false" customHeight="true" outlineLevel="0" collapsed="false">
      <c r="A47" s="429" t="str">
        <f aca="false">t1!A47</f>
        <v>POSIZIONE ECONOMICA DI ACCESSO A1</v>
      </c>
      <c r="B47" s="430" t="str">
        <f aca="false">t1!B47</f>
        <v>053000</v>
      </c>
      <c r="C47" s="431" t="n">
        <f aca="false">[4]hrt3!F43</f>
        <v>0</v>
      </c>
      <c r="D47" s="432" t="n">
        <f aca="false">[4]hrt3!G43</f>
        <v>0</v>
      </c>
      <c r="E47" s="433" t="n">
        <f aca="false">[4]hrt3!H43</f>
        <v>0</v>
      </c>
      <c r="F47" s="434" t="n">
        <f aca="false">[4]hrt3!I43</f>
        <v>0</v>
      </c>
      <c r="G47" s="435" t="n">
        <f aca="false">[4]hrt3!J43</f>
        <v>0</v>
      </c>
      <c r="H47" s="432" t="n">
        <f aca="false">[4]hrt3!K43</f>
        <v>0</v>
      </c>
      <c r="I47" s="435" t="n">
        <f aca="false">[4]hrt3!L43</f>
        <v>0</v>
      </c>
      <c r="J47" s="432" t="n">
        <f aca="false">[4]hrt3!M43</f>
        <v>0</v>
      </c>
      <c r="K47" s="435" t="n">
        <f aca="false">[4]hrt3!N43</f>
        <v>0</v>
      </c>
      <c r="L47" s="432" t="n">
        <f aca="false">[4]hrt3!O43</f>
        <v>0</v>
      </c>
      <c r="M47" s="436" t="n">
        <f aca="false">[4]hrt3!P43</f>
        <v>0</v>
      </c>
      <c r="N47" s="437" t="n">
        <f aca="false">[4]hrt3!Q43</f>
        <v>0</v>
      </c>
      <c r="O47" s="438" t="n">
        <f aca="false">[4]hrt3!R43</f>
        <v>0</v>
      </c>
      <c r="P47" s="442" t="n">
        <f aca="false">[4]hrt3!S43</f>
        <v>0</v>
      </c>
      <c r="Q47" s="443" t="n">
        <f aca="false">[4]hrt3!T43</f>
        <v>0</v>
      </c>
      <c r="R47" s="444" t="n">
        <f aca="false">[4]hrt3!U43</f>
        <v>0</v>
      </c>
      <c r="S47" s="119" t="n">
        <f aca="false">t1!N47</f>
        <v>0</v>
      </c>
      <c r="T47" s="0"/>
    </row>
    <row r="48" customFormat="false" ht="12.75" hidden="false" customHeight="true" outlineLevel="0" collapsed="false">
      <c r="A48" s="429" t="str">
        <f aca="false">t1!A48</f>
        <v>CONTRATTISTI (a)</v>
      </c>
      <c r="B48" s="430" t="str">
        <f aca="false">t1!B48</f>
        <v>000061</v>
      </c>
      <c r="C48" s="431" t="n">
        <f aca="false">[4]hrt3!F44</f>
        <v>0</v>
      </c>
      <c r="D48" s="432" t="n">
        <f aca="false">[4]hrt3!G44</f>
        <v>0</v>
      </c>
      <c r="E48" s="433" t="n">
        <f aca="false">[4]hrt3!H44</f>
        <v>0</v>
      </c>
      <c r="F48" s="434" t="n">
        <f aca="false">[4]hrt3!I44</f>
        <v>0</v>
      </c>
      <c r="G48" s="435" t="n">
        <f aca="false">[4]hrt3!J44</f>
        <v>0</v>
      </c>
      <c r="H48" s="432" t="n">
        <f aca="false">[4]hrt3!K44</f>
        <v>0</v>
      </c>
      <c r="I48" s="435" t="n">
        <f aca="false">[4]hrt3!L44</f>
        <v>0</v>
      </c>
      <c r="J48" s="432" t="n">
        <f aca="false">[4]hrt3!M44</f>
        <v>0</v>
      </c>
      <c r="K48" s="435" t="n">
        <f aca="false">[4]hrt3!N44</f>
        <v>0</v>
      </c>
      <c r="L48" s="432" t="n">
        <f aca="false">[4]hrt3!O44</f>
        <v>0</v>
      </c>
      <c r="M48" s="436" t="n">
        <f aca="false">[4]hrt3!P44</f>
        <v>0</v>
      </c>
      <c r="N48" s="437" t="n">
        <f aca="false">[4]hrt3!Q44</f>
        <v>0</v>
      </c>
      <c r="O48" s="438" t="n">
        <f aca="false">[4]hrt3!R44</f>
        <v>0</v>
      </c>
      <c r="P48" s="442" t="n">
        <f aca="false">[4]hrt3!S44</f>
        <v>0</v>
      </c>
      <c r="Q48" s="445" t="n">
        <f aca="false">[4]hrt3!T44</f>
        <v>0</v>
      </c>
      <c r="R48" s="446" t="n">
        <f aca="false">[4]hrt3!U44</f>
        <v>0</v>
      </c>
      <c r="S48" s="119" t="n">
        <f aca="false">t1!N48</f>
        <v>0</v>
      </c>
      <c r="T48" s="0"/>
    </row>
    <row r="49" customFormat="false" ht="12.75" hidden="false" customHeight="true" outlineLevel="0" collapsed="false">
      <c r="A49" s="429" t="str">
        <f aca="false">t1!A49</f>
        <v>COLLABORATORE A T.D. ART. 90 TUEL (b)</v>
      </c>
      <c r="B49" s="430" t="str">
        <f aca="false">t1!B49</f>
        <v>000096</v>
      </c>
      <c r="C49" s="431" t="n">
        <f aca="false">[4]hrt3!F45</f>
        <v>0</v>
      </c>
      <c r="D49" s="432" t="n">
        <f aca="false">[4]hrt3!G45</f>
        <v>0</v>
      </c>
      <c r="E49" s="433" t="n">
        <f aca="false">[4]hrt3!H45</f>
        <v>0</v>
      </c>
      <c r="F49" s="434" t="n">
        <f aca="false">[4]hrt3!I45</f>
        <v>0</v>
      </c>
      <c r="G49" s="435" t="n">
        <f aca="false">[4]hrt3!J45</f>
        <v>0</v>
      </c>
      <c r="H49" s="432" t="n">
        <f aca="false">[4]hrt3!K45</f>
        <v>0</v>
      </c>
      <c r="I49" s="435" t="n">
        <f aca="false">[4]hrt3!L45</f>
        <v>0</v>
      </c>
      <c r="J49" s="432" t="n">
        <f aca="false">[4]hrt3!M45</f>
        <v>0</v>
      </c>
      <c r="K49" s="435" t="n">
        <f aca="false">[4]hrt3!N45</f>
        <v>0</v>
      </c>
      <c r="L49" s="432" t="n">
        <f aca="false">[4]hrt3!O45</f>
        <v>0</v>
      </c>
      <c r="M49" s="436" t="n">
        <f aca="false">[4]hrt3!P45</f>
        <v>0</v>
      </c>
      <c r="N49" s="437" t="n">
        <f aca="false">[4]hrt3!Q45</f>
        <v>0</v>
      </c>
      <c r="O49" s="438" t="n">
        <f aca="false">[4]hrt3!R45</f>
        <v>0</v>
      </c>
      <c r="P49" s="442" t="n">
        <f aca="false">[4]hrt3!S45</f>
        <v>0</v>
      </c>
      <c r="Q49" s="445" t="n">
        <f aca="false">[4]hrt3!T45</f>
        <v>0</v>
      </c>
      <c r="R49" s="446" t="n">
        <f aca="false">[4]hrt3!U45</f>
        <v>0</v>
      </c>
      <c r="S49" s="119" t="n">
        <f aca="false">t1!N49</f>
        <v>0</v>
      </c>
      <c r="T49" s="0"/>
    </row>
    <row r="50" customFormat="false" ht="15.75" hidden="false" customHeight="true" outlineLevel="0" collapsed="false">
      <c r="A50" s="447" t="s">
        <v>337</v>
      </c>
      <c r="B50" s="448"/>
      <c r="C50" s="449" t="n">
        <f aca="false">SUM(C6:C49)</f>
        <v>1</v>
      </c>
      <c r="D50" s="450" t="n">
        <f aca="false">SUM(D6:D49)</f>
        <v>2</v>
      </c>
      <c r="E50" s="451" t="n">
        <f aca="false">SUM(E6:E49)</f>
        <v>0</v>
      </c>
      <c r="F50" s="452" t="n">
        <f aca="false">SUM(F6:F49)</f>
        <v>0</v>
      </c>
      <c r="G50" s="451" t="n">
        <f aca="false">SUM(G6:G49)</f>
        <v>0</v>
      </c>
      <c r="H50" s="453" t="n">
        <f aca="false">SUM(H6:H49)</f>
        <v>0</v>
      </c>
      <c r="I50" s="451" t="n">
        <f aca="false">SUM(I6:I49)</f>
        <v>0</v>
      </c>
      <c r="J50" s="453" t="n">
        <f aca="false">SUM(J6:J49)</f>
        <v>0</v>
      </c>
      <c r="K50" s="451" t="n">
        <f aca="false">SUM(K6:K49)</f>
        <v>0</v>
      </c>
      <c r="L50" s="453" t="n">
        <f aca="false">SUM(L6:L49)</f>
        <v>0</v>
      </c>
      <c r="M50" s="449" t="n">
        <f aca="false">SUM(M6:M49)</f>
        <v>0</v>
      </c>
      <c r="N50" s="450" t="n">
        <f aca="false">SUM(N6:N49)</f>
        <v>1</v>
      </c>
      <c r="O50" s="451" t="n">
        <f aca="false">SUM(O6:O49)</f>
        <v>0</v>
      </c>
      <c r="P50" s="450" t="n">
        <f aca="false">SUM(P6:P49)</f>
        <v>0</v>
      </c>
      <c r="Q50" s="454" t="n">
        <f aca="false">SUM(Q6:Q49)</f>
        <v>0</v>
      </c>
      <c r="R50" s="455" t="n">
        <f aca="false">SUM(R6:R49)</f>
        <v>0</v>
      </c>
      <c r="S50" s="0"/>
      <c r="T50" s="0"/>
    </row>
    <row r="51" customFormat="false" ht="11.25" hidden="false" customHeight="false" outlineLevel="0" collapsed="false">
      <c r="A51" s="267"/>
      <c r="B51" s="456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</row>
    <row r="52" customFormat="false" ht="11.25" hidden="false" customHeight="false" outlineLevel="0" collapsed="false">
      <c r="A52" s="267"/>
      <c r="B52" s="456"/>
      <c r="C52" s="267"/>
      <c r="D52" s="45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/>
      <c r="S52" s="267"/>
      <c r="T52" s="267"/>
      <c r="U52" s="267"/>
      <c r="V52" s="267"/>
      <c r="W52" s="267"/>
      <c r="X52" s="267"/>
    </row>
    <row r="53" s="267" customFormat="true" ht="11.25" hidden="false" customHeight="false" outlineLevel="0" collapsed="false">
      <c r="B53" s="268"/>
    </row>
    <row r="54" customFormat="false" ht="11.25" hidden="false" customHeight="false" outlineLevel="0" collapsed="false">
      <c r="A54" s="267" t="s">
        <v>384</v>
      </c>
      <c r="B54" s="458"/>
    </row>
    <row r="55" customFormat="false" ht="11.25" hidden="false" customHeight="false" outlineLevel="0" collapsed="false">
      <c r="A55" s="459" t="s">
        <v>385</v>
      </c>
    </row>
  </sheetData>
  <sheetProtection sheet="true" password="ea98" formatColumns="false" selectLockedCells="true"/>
  <mergeCells count="12">
    <mergeCell ref="A1:N1"/>
    <mergeCell ref="F2:P2"/>
    <mergeCell ref="C3:L3"/>
    <mergeCell ref="M3:R3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A6:L49">
    <cfRule type="expression" priority="2" aboveAverage="0" equalAverage="0" bottom="0" percent="0" rank="0" text="" dxfId="2">
      <formula>$S6&gt;0</formula>
    </cfRule>
  </conditionalFormatting>
  <printOptions headings="false" gridLines="false" gridLinesSet="true" horizontalCentered="true" verticalCentered="true"/>
  <pageMargins left="0" right="0" top="0.196527777777778" bottom="0.170138888888889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W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R19" activeCellId="0" sqref="R19"/>
    </sheetView>
  </sheetViews>
  <sheetFormatPr defaultColWidth="9.328125" defaultRowHeight="11.25" zeroHeight="false" outlineLevelRow="0" outlineLevelCol="0"/>
  <cols>
    <col collapsed="false" customWidth="true" hidden="false" outlineLevel="0" max="1" min="1" style="267" width="38.82"/>
    <col collapsed="false" customWidth="true" hidden="false" outlineLevel="0" max="2" min="2" style="268" width="9.16"/>
    <col collapsed="false" customWidth="true" hidden="false" outlineLevel="0" max="5" min="3" style="268" width="3.99"/>
    <col collapsed="false" customWidth="true" hidden="false" outlineLevel="0" max="46" min="6" style="267" width="3.99"/>
    <col collapsed="false" customWidth="true" hidden="false" outlineLevel="0" max="47" min="47" style="267" width="11.99"/>
    <col collapsed="false" customWidth="true" hidden="false" outlineLevel="0" max="70" min="48" style="267" width="3.82"/>
    <col collapsed="false" customWidth="false" hidden="false" outlineLevel="0" max="257" min="71" style="267" width="9.33"/>
  </cols>
  <sheetData>
    <row r="1" customFormat="fals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T1" s="406"/>
      <c r="AU1" s="321"/>
    </row>
    <row r="2" customFormat="false" ht="30" hidden="false" customHeight="true" outlineLevel="0" collapsed="false">
      <c r="A2" s="460"/>
      <c r="B2" s="408"/>
      <c r="C2" s="408"/>
      <c r="D2" s="408"/>
      <c r="E2" s="408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409"/>
      <c r="AG2" s="409"/>
      <c r="AH2" s="409"/>
      <c r="AI2" s="409"/>
      <c r="AJ2" s="409"/>
      <c r="AK2" s="409"/>
      <c r="AL2" s="409"/>
      <c r="AM2" s="409"/>
      <c r="AN2" s="409"/>
      <c r="AO2" s="409"/>
      <c r="AP2" s="409"/>
      <c r="AQ2" s="409"/>
      <c r="AR2" s="409"/>
      <c r="AS2" s="409"/>
      <c r="AT2" s="409"/>
      <c r="AU2" s="409"/>
    </row>
    <row r="3" customFormat="false" ht="13.5" hidden="false" customHeight="false" outlineLevel="0" collapsed="false">
      <c r="A3" s="461"/>
      <c r="B3" s="325"/>
      <c r="C3" s="462" t="s">
        <v>240</v>
      </c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  <c r="AH3" s="462"/>
      <c r="AI3" s="462"/>
      <c r="AJ3" s="462"/>
      <c r="AK3" s="462"/>
      <c r="AL3" s="462"/>
      <c r="AM3" s="462"/>
      <c r="AN3" s="462"/>
      <c r="AO3" s="462"/>
      <c r="AP3" s="462"/>
      <c r="AQ3" s="462"/>
      <c r="AR3" s="462"/>
      <c r="AS3" s="462"/>
      <c r="AT3" s="462"/>
      <c r="AU3" s="463"/>
    </row>
    <row r="4" s="364" customFormat="true" ht="16.5" hidden="false" customHeight="true" outlineLevel="0" collapsed="false">
      <c r="A4" s="464"/>
      <c r="B4" s="465"/>
      <c r="C4" s="466" t="s">
        <v>386</v>
      </c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7"/>
    </row>
    <row r="5" customFormat="false" ht="63.75" hidden="false" customHeight="true" outlineLevel="0" collapsed="false">
      <c r="A5" s="468" t="s">
        <v>387</v>
      </c>
      <c r="B5" s="469" t="s">
        <v>388</v>
      </c>
      <c r="C5" s="470" t="str">
        <f aca="false">B6</f>
        <v>0D0102</v>
      </c>
      <c r="D5" s="471" t="str">
        <f aca="false">B7</f>
        <v>0D0103</v>
      </c>
      <c r="E5" s="471" t="str">
        <f aca="false">B8</f>
        <v>0D0485</v>
      </c>
      <c r="F5" s="471" t="str">
        <f aca="false">B9</f>
        <v>0D0104</v>
      </c>
      <c r="G5" s="471" t="str">
        <f aca="false">B10</f>
        <v>0D0097</v>
      </c>
      <c r="H5" s="471" t="str">
        <f aca="false">B11</f>
        <v>0D0098</v>
      </c>
      <c r="I5" s="471" t="str">
        <f aca="false">B12</f>
        <v>0D0095</v>
      </c>
      <c r="J5" s="471" t="str">
        <f aca="false">B13</f>
        <v>0D0164</v>
      </c>
      <c r="K5" s="471" t="str">
        <f aca="false">B14</f>
        <v>0D0165</v>
      </c>
      <c r="L5" s="471" t="str">
        <f aca="false">B15</f>
        <v>0D0I95</v>
      </c>
      <c r="M5" s="471" t="str">
        <f aca="false">B16</f>
        <v>0D6A00</v>
      </c>
      <c r="N5" s="471" t="str">
        <f aca="false">B17</f>
        <v>0D6000</v>
      </c>
      <c r="O5" s="471" t="str">
        <f aca="false">B18</f>
        <v>052486</v>
      </c>
      <c r="P5" s="471" t="str">
        <f aca="false">B19</f>
        <v>052487</v>
      </c>
      <c r="Q5" s="471" t="str">
        <f aca="false">B20</f>
        <v>051488</v>
      </c>
      <c r="R5" s="471" t="str">
        <f aca="false">B21</f>
        <v>051489</v>
      </c>
      <c r="S5" s="471" t="str">
        <f aca="false">B22</f>
        <v>058000</v>
      </c>
      <c r="T5" s="471" t="str">
        <f aca="false">B23</f>
        <v>050000</v>
      </c>
      <c r="U5" s="471" t="str">
        <f aca="false">B24</f>
        <v>049000</v>
      </c>
      <c r="V5" s="471" t="str">
        <f aca="false">B25</f>
        <v>057000</v>
      </c>
      <c r="W5" s="471" t="str">
        <f aca="false">B26</f>
        <v>046000</v>
      </c>
      <c r="X5" s="471" t="str">
        <f aca="false">B27</f>
        <v>045000</v>
      </c>
      <c r="Y5" s="471" t="str">
        <f aca="false">B28</f>
        <v>043000</v>
      </c>
      <c r="Z5" s="471" t="str">
        <f aca="false">B29</f>
        <v>042000</v>
      </c>
      <c r="AA5" s="471" t="str">
        <f aca="false">B30</f>
        <v>056000</v>
      </c>
      <c r="AB5" s="471" t="str">
        <f aca="false">B31</f>
        <v>0B7A00</v>
      </c>
      <c r="AC5" s="471" t="str">
        <f aca="false">B32</f>
        <v>0B7000</v>
      </c>
      <c r="AD5" s="471" t="str">
        <f aca="false">B33</f>
        <v>038490</v>
      </c>
      <c r="AE5" s="471" t="str">
        <f aca="false">B34</f>
        <v>038491</v>
      </c>
      <c r="AF5" s="471" t="str">
        <f aca="false">B35</f>
        <v>037492</v>
      </c>
      <c r="AG5" s="471" t="str">
        <f aca="false">B36</f>
        <v>037493</v>
      </c>
      <c r="AH5" s="471" t="str">
        <f aca="false">B37</f>
        <v>036494</v>
      </c>
      <c r="AI5" s="471" t="str">
        <f aca="false">B38</f>
        <v>036495</v>
      </c>
      <c r="AJ5" s="471" t="str">
        <f aca="false">B39</f>
        <v>055000</v>
      </c>
      <c r="AK5" s="471" t="str">
        <f aca="false">B40</f>
        <v>034000</v>
      </c>
      <c r="AL5" s="471" t="str">
        <f aca="false">B41</f>
        <v>032000</v>
      </c>
      <c r="AM5" s="471" t="str">
        <f aca="false">B42</f>
        <v>054000</v>
      </c>
      <c r="AN5" s="471" t="str">
        <f aca="false">B43</f>
        <v>0A5000</v>
      </c>
      <c r="AO5" s="471" t="str">
        <f aca="false">B44</f>
        <v>028000</v>
      </c>
      <c r="AP5" s="471" t="str">
        <f aca="false">B45</f>
        <v>027000</v>
      </c>
      <c r="AQ5" s="471" t="str">
        <f aca="false">B46</f>
        <v>025000</v>
      </c>
      <c r="AR5" s="471" t="str">
        <f aca="false">B47</f>
        <v>053000</v>
      </c>
      <c r="AS5" s="471" t="str">
        <f aca="false">B48</f>
        <v>000061</v>
      </c>
      <c r="AT5" s="471" t="str">
        <f aca="false">B49</f>
        <v>000096</v>
      </c>
      <c r="AU5" s="472" t="s">
        <v>389</v>
      </c>
    </row>
    <row r="6" customFormat="false" ht="12" hidden="false" customHeight="true" outlineLevel="0" collapsed="false">
      <c r="A6" s="429" t="str">
        <f aca="false">t1!A6</f>
        <v>SEGRETARIO A</v>
      </c>
      <c r="B6" s="473" t="str">
        <f aca="false">t1!B6</f>
        <v>0D0102</v>
      </c>
      <c r="C6" s="474" t="n">
        <v>0</v>
      </c>
      <c r="D6" s="474" t="n">
        <v>0</v>
      </c>
      <c r="E6" s="474" t="n">
        <v>0</v>
      </c>
      <c r="F6" s="475" t="n">
        <v>0</v>
      </c>
      <c r="G6" s="475" t="n">
        <v>0</v>
      </c>
      <c r="H6" s="476" t="n">
        <v>0</v>
      </c>
      <c r="I6" s="476" t="n">
        <v>0</v>
      </c>
      <c r="J6" s="476" t="n">
        <v>0</v>
      </c>
      <c r="K6" s="476" t="n">
        <v>0</v>
      </c>
      <c r="L6" s="476" t="n">
        <v>0</v>
      </c>
      <c r="M6" s="476" t="n">
        <v>0</v>
      </c>
      <c r="N6" s="476" t="n">
        <v>0</v>
      </c>
      <c r="O6" s="476" t="n">
        <v>0</v>
      </c>
      <c r="P6" s="476" t="n">
        <v>0</v>
      </c>
      <c r="Q6" s="476" t="n">
        <v>0</v>
      </c>
      <c r="R6" s="476" t="n">
        <v>0</v>
      </c>
      <c r="S6" s="476" t="n">
        <v>0</v>
      </c>
      <c r="T6" s="476" t="n">
        <v>0</v>
      </c>
      <c r="U6" s="476" t="n">
        <v>0</v>
      </c>
      <c r="V6" s="476" t="n">
        <v>0</v>
      </c>
      <c r="W6" s="476" t="n">
        <v>0</v>
      </c>
      <c r="X6" s="476" t="n">
        <v>0</v>
      </c>
      <c r="Y6" s="476" t="n">
        <v>0</v>
      </c>
      <c r="Z6" s="476" t="n">
        <v>0</v>
      </c>
      <c r="AA6" s="476" t="n">
        <v>0</v>
      </c>
      <c r="AB6" s="476" t="n">
        <v>0</v>
      </c>
      <c r="AC6" s="476" t="n">
        <v>0</v>
      </c>
      <c r="AD6" s="476" t="n">
        <v>0</v>
      </c>
      <c r="AE6" s="476" t="n">
        <v>0</v>
      </c>
      <c r="AF6" s="476" t="n">
        <v>0</v>
      </c>
      <c r="AG6" s="476" t="n">
        <v>0</v>
      </c>
      <c r="AH6" s="476" t="n">
        <v>0</v>
      </c>
      <c r="AI6" s="476" t="n">
        <v>0</v>
      </c>
      <c r="AJ6" s="476" t="n">
        <v>0</v>
      </c>
      <c r="AK6" s="476" t="n">
        <v>0</v>
      </c>
      <c r="AL6" s="476" t="n">
        <v>0</v>
      </c>
      <c r="AM6" s="476" t="n">
        <v>0</v>
      </c>
      <c r="AN6" s="476" t="n">
        <v>0</v>
      </c>
      <c r="AO6" s="476" t="n">
        <v>0</v>
      </c>
      <c r="AP6" s="476" t="n">
        <v>0</v>
      </c>
      <c r="AQ6" s="476" t="n">
        <v>0</v>
      </c>
      <c r="AR6" s="476" t="n">
        <v>0</v>
      </c>
      <c r="AS6" s="476" t="n">
        <v>0</v>
      </c>
      <c r="AT6" s="476" t="n">
        <v>0</v>
      </c>
      <c r="AU6" s="477" t="n">
        <f aca="false">SUM(C6:AT6)</f>
        <v>0</v>
      </c>
    </row>
    <row r="7" customFormat="false" ht="12" hidden="false" customHeight="true" outlineLevel="0" collapsed="false">
      <c r="A7" s="478" t="str">
        <f aca="false">t1!A7</f>
        <v>SEGRETARIO B</v>
      </c>
      <c r="B7" s="479" t="str">
        <f aca="false">t1!B7</f>
        <v>0D0103</v>
      </c>
      <c r="C7" s="475" t="n">
        <v>0</v>
      </c>
      <c r="D7" s="475" t="n">
        <v>0</v>
      </c>
      <c r="E7" s="475" t="n">
        <v>0</v>
      </c>
      <c r="F7" s="475" t="n">
        <v>0</v>
      </c>
      <c r="G7" s="475" t="n">
        <v>0</v>
      </c>
      <c r="H7" s="476" t="n">
        <v>0</v>
      </c>
      <c r="I7" s="476" t="n">
        <v>0</v>
      </c>
      <c r="J7" s="476" t="n">
        <v>0</v>
      </c>
      <c r="K7" s="476" t="n">
        <v>0</v>
      </c>
      <c r="L7" s="476" t="n">
        <v>0</v>
      </c>
      <c r="M7" s="476" t="n">
        <v>0</v>
      </c>
      <c r="N7" s="476" t="n">
        <v>0</v>
      </c>
      <c r="O7" s="476" t="n">
        <v>0</v>
      </c>
      <c r="P7" s="476" t="n">
        <v>0</v>
      </c>
      <c r="Q7" s="476" t="n">
        <v>0</v>
      </c>
      <c r="R7" s="476" t="n">
        <v>0</v>
      </c>
      <c r="S7" s="476" t="n">
        <v>0</v>
      </c>
      <c r="T7" s="476" t="n">
        <v>0</v>
      </c>
      <c r="U7" s="476" t="n">
        <v>0</v>
      </c>
      <c r="V7" s="476" t="n">
        <v>0</v>
      </c>
      <c r="W7" s="476" t="n">
        <v>0</v>
      </c>
      <c r="X7" s="476" t="n">
        <v>0</v>
      </c>
      <c r="Y7" s="476" t="n">
        <v>0</v>
      </c>
      <c r="Z7" s="476" t="n">
        <v>0</v>
      </c>
      <c r="AA7" s="476" t="n">
        <v>0</v>
      </c>
      <c r="AB7" s="476" t="n">
        <v>0</v>
      </c>
      <c r="AC7" s="476" t="n">
        <v>0</v>
      </c>
      <c r="AD7" s="476" t="n">
        <v>0</v>
      </c>
      <c r="AE7" s="476" t="n">
        <v>0</v>
      </c>
      <c r="AF7" s="476" t="n">
        <v>0</v>
      </c>
      <c r="AG7" s="476" t="n">
        <v>0</v>
      </c>
      <c r="AH7" s="476" t="n">
        <v>0</v>
      </c>
      <c r="AI7" s="476" t="n">
        <v>0</v>
      </c>
      <c r="AJ7" s="476" t="n">
        <v>0</v>
      </c>
      <c r="AK7" s="476" t="n">
        <v>0</v>
      </c>
      <c r="AL7" s="476" t="n">
        <v>0</v>
      </c>
      <c r="AM7" s="476" t="n">
        <v>0</v>
      </c>
      <c r="AN7" s="476" t="n">
        <v>0</v>
      </c>
      <c r="AO7" s="476" t="n">
        <v>0</v>
      </c>
      <c r="AP7" s="476" t="n">
        <v>0</v>
      </c>
      <c r="AQ7" s="476" t="n">
        <v>0</v>
      </c>
      <c r="AR7" s="476" t="n">
        <v>0</v>
      </c>
      <c r="AS7" s="476" t="n">
        <v>0</v>
      </c>
      <c r="AT7" s="476" t="n">
        <v>0</v>
      </c>
      <c r="AU7" s="477" t="n">
        <f aca="false">SUM(C7:AT7)</f>
        <v>0</v>
      </c>
    </row>
    <row r="8" customFormat="false" ht="12" hidden="false" customHeight="true" outlineLevel="0" collapsed="false">
      <c r="A8" s="478" t="str">
        <f aca="false">t1!A8</f>
        <v>SEGRETARIO C</v>
      </c>
      <c r="B8" s="479" t="str">
        <f aca="false">t1!B8</f>
        <v>0D0485</v>
      </c>
      <c r="C8" s="475" t="n">
        <v>0</v>
      </c>
      <c r="D8" s="475" t="n">
        <v>0</v>
      </c>
      <c r="E8" s="475" t="n">
        <v>0</v>
      </c>
      <c r="F8" s="475" t="n">
        <v>0</v>
      </c>
      <c r="G8" s="475" t="n">
        <v>0</v>
      </c>
      <c r="H8" s="476" t="n">
        <v>0</v>
      </c>
      <c r="I8" s="476" t="n">
        <v>0</v>
      </c>
      <c r="J8" s="476" t="n">
        <v>0</v>
      </c>
      <c r="K8" s="476" t="n">
        <v>0</v>
      </c>
      <c r="L8" s="476" t="n">
        <v>0</v>
      </c>
      <c r="M8" s="476" t="n">
        <v>0</v>
      </c>
      <c r="N8" s="476" t="n">
        <v>0</v>
      </c>
      <c r="O8" s="476" t="n">
        <v>0</v>
      </c>
      <c r="P8" s="476" t="n">
        <v>0</v>
      </c>
      <c r="Q8" s="476" t="n">
        <v>0</v>
      </c>
      <c r="R8" s="476" t="n">
        <v>0</v>
      </c>
      <c r="S8" s="476" t="n">
        <v>0</v>
      </c>
      <c r="T8" s="476" t="n">
        <v>0</v>
      </c>
      <c r="U8" s="476" t="n">
        <v>0</v>
      </c>
      <c r="V8" s="476" t="n">
        <v>0</v>
      </c>
      <c r="W8" s="476" t="n">
        <v>0</v>
      </c>
      <c r="X8" s="476" t="n">
        <v>0</v>
      </c>
      <c r="Y8" s="476" t="n">
        <v>0</v>
      </c>
      <c r="Z8" s="476" t="n">
        <v>0</v>
      </c>
      <c r="AA8" s="476" t="n">
        <v>0</v>
      </c>
      <c r="AB8" s="476" t="n">
        <v>0</v>
      </c>
      <c r="AC8" s="476" t="n">
        <v>0</v>
      </c>
      <c r="AD8" s="476" t="n">
        <v>0</v>
      </c>
      <c r="AE8" s="476" t="n">
        <v>0</v>
      </c>
      <c r="AF8" s="476" t="n">
        <v>0</v>
      </c>
      <c r="AG8" s="476" t="n">
        <v>0</v>
      </c>
      <c r="AH8" s="476" t="n">
        <v>0</v>
      </c>
      <c r="AI8" s="476" t="n">
        <v>0</v>
      </c>
      <c r="AJ8" s="476" t="n">
        <v>0</v>
      </c>
      <c r="AK8" s="476" t="n">
        <v>0</v>
      </c>
      <c r="AL8" s="476" t="n">
        <v>0</v>
      </c>
      <c r="AM8" s="476" t="n">
        <v>0</v>
      </c>
      <c r="AN8" s="476" t="n">
        <v>0</v>
      </c>
      <c r="AO8" s="476" t="n">
        <v>0</v>
      </c>
      <c r="AP8" s="476" t="n">
        <v>0</v>
      </c>
      <c r="AQ8" s="476" t="n">
        <v>0</v>
      </c>
      <c r="AR8" s="476" t="n">
        <v>0</v>
      </c>
      <c r="AS8" s="476" t="n">
        <v>0</v>
      </c>
      <c r="AT8" s="476" t="n">
        <v>0</v>
      </c>
      <c r="AU8" s="477" t="n">
        <f aca="false">SUM(C8:AT8)</f>
        <v>0</v>
      </c>
    </row>
    <row r="9" customFormat="false" ht="12" hidden="false" customHeight="true" outlineLevel="0" collapsed="false">
      <c r="A9" s="478" t="str">
        <f aca="false">t1!A9</f>
        <v>SEGRETARIO GENERALE CCIAA</v>
      </c>
      <c r="B9" s="479" t="str">
        <f aca="false">t1!B9</f>
        <v>0D0104</v>
      </c>
      <c r="C9" s="475" t="n">
        <v>0</v>
      </c>
      <c r="D9" s="475" t="n">
        <v>0</v>
      </c>
      <c r="E9" s="475" t="n">
        <v>0</v>
      </c>
      <c r="F9" s="475" t="n">
        <v>0</v>
      </c>
      <c r="G9" s="475" t="n">
        <v>0</v>
      </c>
      <c r="H9" s="476" t="n">
        <v>0</v>
      </c>
      <c r="I9" s="476" t="n">
        <v>0</v>
      </c>
      <c r="J9" s="476" t="n">
        <v>0</v>
      </c>
      <c r="K9" s="476" t="n">
        <v>0</v>
      </c>
      <c r="L9" s="476" t="n">
        <v>0</v>
      </c>
      <c r="M9" s="476" t="n">
        <v>0</v>
      </c>
      <c r="N9" s="476" t="n">
        <v>0</v>
      </c>
      <c r="O9" s="476" t="n">
        <v>0</v>
      </c>
      <c r="P9" s="476" t="n">
        <v>0</v>
      </c>
      <c r="Q9" s="476" t="n">
        <v>0</v>
      </c>
      <c r="R9" s="476" t="n">
        <v>0</v>
      </c>
      <c r="S9" s="476" t="n">
        <v>0</v>
      </c>
      <c r="T9" s="476" t="n">
        <v>0</v>
      </c>
      <c r="U9" s="476" t="n">
        <v>0</v>
      </c>
      <c r="V9" s="476" t="n">
        <v>0</v>
      </c>
      <c r="W9" s="476" t="n">
        <v>0</v>
      </c>
      <c r="X9" s="476" t="n">
        <v>0</v>
      </c>
      <c r="Y9" s="476" t="n">
        <v>0</v>
      </c>
      <c r="Z9" s="476" t="n">
        <v>0</v>
      </c>
      <c r="AA9" s="476" t="n">
        <v>0</v>
      </c>
      <c r="AB9" s="476" t="n">
        <v>0</v>
      </c>
      <c r="AC9" s="476" t="n">
        <v>0</v>
      </c>
      <c r="AD9" s="476" t="n">
        <v>0</v>
      </c>
      <c r="AE9" s="476" t="n">
        <v>0</v>
      </c>
      <c r="AF9" s="476" t="n">
        <v>0</v>
      </c>
      <c r="AG9" s="476" t="n">
        <v>0</v>
      </c>
      <c r="AH9" s="476" t="n">
        <v>0</v>
      </c>
      <c r="AI9" s="476" t="n">
        <v>0</v>
      </c>
      <c r="AJ9" s="476" t="n">
        <v>0</v>
      </c>
      <c r="AK9" s="476" t="n">
        <v>0</v>
      </c>
      <c r="AL9" s="476" t="n">
        <v>0</v>
      </c>
      <c r="AM9" s="476" t="n">
        <v>0</v>
      </c>
      <c r="AN9" s="476" t="n">
        <v>0</v>
      </c>
      <c r="AO9" s="476" t="n">
        <v>0</v>
      </c>
      <c r="AP9" s="476" t="n">
        <v>0</v>
      </c>
      <c r="AQ9" s="476" t="n">
        <v>0</v>
      </c>
      <c r="AR9" s="476" t="n">
        <v>0</v>
      </c>
      <c r="AS9" s="476" t="n">
        <v>0</v>
      </c>
      <c r="AT9" s="476" t="n">
        <v>0</v>
      </c>
      <c r="AU9" s="477" t="n">
        <f aca="false">SUM(C9:AT9)</f>
        <v>0</v>
      </c>
    </row>
    <row r="10" customFormat="false" ht="12" hidden="false" customHeight="true" outlineLevel="0" collapsed="false">
      <c r="A10" s="478" t="str">
        <f aca="false">t1!A10</f>
        <v>DIRETTORE  GENERALE</v>
      </c>
      <c r="B10" s="479" t="str">
        <f aca="false">t1!B10</f>
        <v>0D0097</v>
      </c>
      <c r="C10" s="480" t="n">
        <v>0</v>
      </c>
      <c r="D10" s="481" t="n">
        <v>0</v>
      </c>
      <c r="E10" s="481" t="n">
        <v>0</v>
      </c>
      <c r="F10" s="475" t="n">
        <v>0</v>
      </c>
      <c r="G10" s="475" t="n">
        <v>0</v>
      </c>
      <c r="H10" s="476" t="n">
        <v>0</v>
      </c>
      <c r="I10" s="476" t="n">
        <v>0</v>
      </c>
      <c r="J10" s="476" t="n">
        <v>0</v>
      </c>
      <c r="K10" s="476" t="n">
        <v>0</v>
      </c>
      <c r="L10" s="476" t="n">
        <v>0</v>
      </c>
      <c r="M10" s="476" t="n">
        <v>0</v>
      </c>
      <c r="N10" s="476" t="n">
        <v>0</v>
      </c>
      <c r="O10" s="476" t="n">
        <v>0</v>
      </c>
      <c r="P10" s="476" t="n">
        <v>0</v>
      </c>
      <c r="Q10" s="476" t="n">
        <v>0</v>
      </c>
      <c r="R10" s="476" t="n">
        <v>0</v>
      </c>
      <c r="S10" s="476" t="n">
        <v>0</v>
      </c>
      <c r="T10" s="476" t="n">
        <v>0</v>
      </c>
      <c r="U10" s="476" t="n">
        <v>0</v>
      </c>
      <c r="V10" s="476" t="n">
        <v>0</v>
      </c>
      <c r="W10" s="476" t="n">
        <v>0</v>
      </c>
      <c r="X10" s="476" t="n">
        <v>0</v>
      </c>
      <c r="Y10" s="476" t="n">
        <v>0</v>
      </c>
      <c r="Z10" s="476" t="n">
        <v>0</v>
      </c>
      <c r="AA10" s="476" t="n">
        <v>0</v>
      </c>
      <c r="AB10" s="476" t="n">
        <v>0</v>
      </c>
      <c r="AC10" s="476" t="n">
        <v>0</v>
      </c>
      <c r="AD10" s="476" t="n">
        <v>0</v>
      </c>
      <c r="AE10" s="476" t="n">
        <v>0</v>
      </c>
      <c r="AF10" s="476" t="n">
        <v>0</v>
      </c>
      <c r="AG10" s="476" t="n">
        <v>0</v>
      </c>
      <c r="AH10" s="476" t="n">
        <v>0</v>
      </c>
      <c r="AI10" s="476" t="n">
        <v>0</v>
      </c>
      <c r="AJ10" s="476" t="n">
        <v>0</v>
      </c>
      <c r="AK10" s="476" t="n">
        <v>0</v>
      </c>
      <c r="AL10" s="476" t="n">
        <v>0</v>
      </c>
      <c r="AM10" s="476" t="n">
        <v>0</v>
      </c>
      <c r="AN10" s="476" t="n">
        <v>0</v>
      </c>
      <c r="AO10" s="476" t="n">
        <v>0</v>
      </c>
      <c r="AP10" s="476" t="n">
        <v>0</v>
      </c>
      <c r="AQ10" s="476" t="n">
        <v>0</v>
      </c>
      <c r="AR10" s="476" t="n">
        <v>0</v>
      </c>
      <c r="AS10" s="476" t="n">
        <v>0</v>
      </c>
      <c r="AT10" s="476" t="n">
        <v>0</v>
      </c>
      <c r="AU10" s="477" t="n">
        <f aca="false">SUM(C10:AT10)</f>
        <v>0</v>
      </c>
    </row>
    <row r="11" customFormat="false" ht="12" hidden="false" customHeight="true" outlineLevel="0" collapsed="false">
      <c r="A11" s="478" t="str">
        <f aca="false">t1!A11</f>
        <v>DIRIGENTE FUORI D.O. art.110 c.2 TUEL</v>
      </c>
      <c r="B11" s="479" t="str">
        <f aca="false">t1!B11</f>
        <v>0D0098</v>
      </c>
      <c r="C11" s="480" t="n">
        <v>0</v>
      </c>
      <c r="D11" s="481" t="n">
        <v>0</v>
      </c>
      <c r="E11" s="481" t="n">
        <v>0</v>
      </c>
      <c r="F11" s="475" t="n">
        <v>0</v>
      </c>
      <c r="G11" s="475" t="n">
        <v>0</v>
      </c>
      <c r="H11" s="476" t="n">
        <v>0</v>
      </c>
      <c r="I11" s="476" t="n">
        <v>0</v>
      </c>
      <c r="J11" s="476" t="n">
        <v>0</v>
      </c>
      <c r="K11" s="476" t="n">
        <v>0</v>
      </c>
      <c r="L11" s="476" t="n">
        <v>0</v>
      </c>
      <c r="M11" s="476" t="n">
        <v>0</v>
      </c>
      <c r="N11" s="476" t="n">
        <v>0</v>
      </c>
      <c r="O11" s="476" t="n">
        <v>0</v>
      </c>
      <c r="P11" s="476" t="n">
        <v>0</v>
      </c>
      <c r="Q11" s="476" t="n">
        <v>0</v>
      </c>
      <c r="R11" s="476" t="n">
        <v>0</v>
      </c>
      <c r="S11" s="476" t="n">
        <v>0</v>
      </c>
      <c r="T11" s="476" t="n">
        <v>0</v>
      </c>
      <c r="U11" s="476" t="n">
        <v>0</v>
      </c>
      <c r="V11" s="476" t="n">
        <v>0</v>
      </c>
      <c r="W11" s="476" t="n">
        <v>0</v>
      </c>
      <c r="X11" s="476" t="n">
        <v>0</v>
      </c>
      <c r="Y11" s="476" t="n">
        <v>0</v>
      </c>
      <c r="Z11" s="476" t="n">
        <v>0</v>
      </c>
      <c r="AA11" s="476" t="n">
        <v>0</v>
      </c>
      <c r="AB11" s="476" t="n">
        <v>0</v>
      </c>
      <c r="AC11" s="476" t="n">
        <v>0</v>
      </c>
      <c r="AD11" s="476" t="n">
        <v>0</v>
      </c>
      <c r="AE11" s="476" t="n">
        <v>0</v>
      </c>
      <c r="AF11" s="476" t="n">
        <v>0</v>
      </c>
      <c r="AG11" s="476" t="n">
        <v>0</v>
      </c>
      <c r="AH11" s="476" t="n">
        <v>0</v>
      </c>
      <c r="AI11" s="476" t="n">
        <v>0</v>
      </c>
      <c r="AJ11" s="476" t="n">
        <v>0</v>
      </c>
      <c r="AK11" s="476" t="n">
        <v>0</v>
      </c>
      <c r="AL11" s="476" t="n">
        <v>0</v>
      </c>
      <c r="AM11" s="476" t="n">
        <v>0</v>
      </c>
      <c r="AN11" s="476" t="n">
        <v>0</v>
      </c>
      <c r="AO11" s="476" t="n">
        <v>0</v>
      </c>
      <c r="AP11" s="476" t="n">
        <v>0</v>
      </c>
      <c r="AQ11" s="476" t="n">
        <v>0</v>
      </c>
      <c r="AR11" s="476" t="n">
        <v>0</v>
      </c>
      <c r="AS11" s="476" t="n">
        <v>0</v>
      </c>
      <c r="AT11" s="476" t="n">
        <v>0</v>
      </c>
      <c r="AU11" s="477" t="n">
        <f aca="false">SUM(C11:AT11)</f>
        <v>0</v>
      </c>
    </row>
    <row r="12" customFormat="false" ht="12" hidden="false" customHeight="true" outlineLevel="0" collapsed="false">
      <c r="A12" s="478" t="str">
        <f aca="false">t1!A12</f>
        <v>ALTE SPECIALIZZ. FUORI D.O.art.110 c.2 TUEL</v>
      </c>
      <c r="B12" s="479" t="str">
        <f aca="false">t1!B12</f>
        <v>0D0095</v>
      </c>
      <c r="C12" s="475" t="n">
        <v>0</v>
      </c>
      <c r="D12" s="475" t="n">
        <v>0</v>
      </c>
      <c r="E12" s="475" t="n">
        <v>0</v>
      </c>
      <c r="F12" s="475" t="n">
        <v>0</v>
      </c>
      <c r="G12" s="475" t="n">
        <v>0</v>
      </c>
      <c r="H12" s="476" t="n">
        <v>0</v>
      </c>
      <c r="I12" s="476" t="n">
        <v>0</v>
      </c>
      <c r="J12" s="476" t="n">
        <v>0</v>
      </c>
      <c r="K12" s="476" t="n">
        <v>0</v>
      </c>
      <c r="L12" s="476" t="n">
        <v>0</v>
      </c>
      <c r="M12" s="476" t="n">
        <v>0</v>
      </c>
      <c r="N12" s="476" t="n">
        <v>0</v>
      </c>
      <c r="O12" s="476" t="n">
        <v>0</v>
      </c>
      <c r="P12" s="476" t="n">
        <v>0</v>
      </c>
      <c r="Q12" s="476" t="n">
        <v>0</v>
      </c>
      <c r="R12" s="476" t="n">
        <v>0</v>
      </c>
      <c r="S12" s="476" t="n">
        <v>0</v>
      </c>
      <c r="T12" s="476" t="n">
        <v>0</v>
      </c>
      <c r="U12" s="476" t="n">
        <v>0</v>
      </c>
      <c r="V12" s="476" t="n">
        <v>0</v>
      </c>
      <c r="W12" s="476" t="n">
        <v>0</v>
      </c>
      <c r="X12" s="476" t="n">
        <v>0</v>
      </c>
      <c r="Y12" s="476" t="n">
        <v>0</v>
      </c>
      <c r="Z12" s="476" t="n">
        <v>0</v>
      </c>
      <c r="AA12" s="476" t="n">
        <v>0</v>
      </c>
      <c r="AB12" s="476" t="n">
        <v>0</v>
      </c>
      <c r="AC12" s="476" t="n">
        <v>0</v>
      </c>
      <c r="AD12" s="476" t="n">
        <v>0</v>
      </c>
      <c r="AE12" s="476" t="n">
        <v>0</v>
      </c>
      <c r="AF12" s="476" t="n">
        <v>0</v>
      </c>
      <c r="AG12" s="476" t="n">
        <v>0</v>
      </c>
      <c r="AH12" s="476" t="n">
        <v>0</v>
      </c>
      <c r="AI12" s="476" t="n">
        <v>0</v>
      </c>
      <c r="AJ12" s="476" t="n">
        <v>0</v>
      </c>
      <c r="AK12" s="476" t="n">
        <v>0</v>
      </c>
      <c r="AL12" s="476" t="n">
        <v>0</v>
      </c>
      <c r="AM12" s="476" t="n">
        <v>0</v>
      </c>
      <c r="AN12" s="476" t="n">
        <v>0</v>
      </c>
      <c r="AO12" s="476" t="n">
        <v>0</v>
      </c>
      <c r="AP12" s="476" t="n">
        <v>0</v>
      </c>
      <c r="AQ12" s="476" t="n">
        <v>0</v>
      </c>
      <c r="AR12" s="476" t="n">
        <v>0</v>
      </c>
      <c r="AS12" s="476" t="n">
        <v>0</v>
      </c>
      <c r="AT12" s="476" t="n">
        <v>0</v>
      </c>
      <c r="AU12" s="477" t="n">
        <f aca="false">SUM(C12:AT12)</f>
        <v>0</v>
      </c>
    </row>
    <row r="13" customFormat="false" ht="12" hidden="false" customHeight="true" outlineLevel="0" collapsed="false">
      <c r="A13" s="478" t="str">
        <f aca="false">t1!A13</f>
        <v>DIRIGENTE A TEMPO INDETERMINATO</v>
      </c>
      <c r="B13" s="479" t="str">
        <f aca="false">t1!B13</f>
        <v>0D0164</v>
      </c>
      <c r="C13" s="482" t="n">
        <v>0</v>
      </c>
      <c r="D13" s="482" t="n">
        <v>0</v>
      </c>
      <c r="E13" s="482" t="n">
        <v>0</v>
      </c>
      <c r="F13" s="482" t="n">
        <v>0</v>
      </c>
      <c r="G13" s="482" t="n">
        <v>0</v>
      </c>
      <c r="H13" s="481" t="n">
        <v>0</v>
      </c>
      <c r="I13" s="481" t="n">
        <v>0</v>
      </c>
      <c r="J13" s="481" t="n">
        <v>0</v>
      </c>
      <c r="K13" s="481" t="n">
        <v>0</v>
      </c>
      <c r="L13" s="481" t="n">
        <v>0</v>
      </c>
      <c r="M13" s="481" t="n">
        <v>0</v>
      </c>
      <c r="N13" s="481" t="n">
        <v>0</v>
      </c>
      <c r="O13" s="481" t="n">
        <v>0</v>
      </c>
      <c r="P13" s="481" t="n">
        <v>0</v>
      </c>
      <c r="Q13" s="481" t="n">
        <v>0</v>
      </c>
      <c r="R13" s="481" t="n">
        <v>0</v>
      </c>
      <c r="S13" s="481" t="n">
        <v>0</v>
      </c>
      <c r="T13" s="481" t="n">
        <v>0</v>
      </c>
      <c r="U13" s="481" t="n">
        <v>0</v>
      </c>
      <c r="V13" s="481" t="n">
        <v>0</v>
      </c>
      <c r="W13" s="481" t="n">
        <v>0</v>
      </c>
      <c r="X13" s="481" t="n">
        <v>0</v>
      </c>
      <c r="Y13" s="481" t="n">
        <v>0</v>
      </c>
      <c r="Z13" s="481" t="n">
        <v>0</v>
      </c>
      <c r="AA13" s="481" t="n">
        <v>0</v>
      </c>
      <c r="AB13" s="481" t="n">
        <v>0</v>
      </c>
      <c r="AC13" s="481" t="n">
        <v>0</v>
      </c>
      <c r="AD13" s="481" t="n">
        <v>0</v>
      </c>
      <c r="AE13" s="481" t="n">
        <v>0</v>
      </c>
      <c r="AF13" s="481" t="n">
        <v>0</v>
      </c>
      <c r="AG13" s="481" t="n">
        <v>0</v>
      </c>
      <c r="AH13" s="481" t="n">
        <v>0</v>
      </c>
      <c r="AI13" s="481" t="n">
        <v>0</v>
      </c>
      <c r="AJ13" s="481" t="n">
        <v>0</v>
      </c>
      <c r="AK13" s="481" t="n">
        <v>0</v>
      </c>
      <c r="AL13" s="481" t="n">
        <v>0</v>
      </c>
      <c r="AM13" s="481" t="n">
        <v>0</v>
      </c>
      <c r="AN13" s="481" t="n">
        <v>0</v>
      </c>
      <c r="AO13" s="481" t="n">
        <v>0</v>
      </c>
      <c r="AP13" s="481" t="n">
        <v>0</v>
      </c>
      <c r="AQ13" s="481" t="n">
        <v>0</v>
      </c>
      <c r="AR13" s="481" t="n">
        <v>0</v>
      </c>
      <c r="AS13" s="481" t="n">
        <v>0</v>
      </c>
      <c r="AT13" s="481" t="n">
        <v>0</v>
      </c>
      <c r="AU13" s="477" t="n">
        <f aca="false">SUM(C13:AT13)</f>
        <v>0</v>
      </c>
    </row>
    <row r="14" customFormat="false" ht="12" hidden="false" customHeight="true" outlineLevel="0" collapsed="false">
      <c r="A14" s="478" t="str">
        <f aca="false">t1!A14</f>
        <v>DIRIGENTE A TEMPO DET.TO  ART.110 C.1 TUEL</v>
      </c>
      <c r="B14" s="479" t="str">
        <f aca="false">t1!B14</f>
        <v>0D0165</v>
      </c>
      <c r="C14" s="482" t="n">
        <v>0</v>
      </c>
      <c r="D14" s="481" t="n">
        <v>0</v>
      </c>
      <c r="E14" s="481" t="n">
        <v>0</v>
      </c>
      <c r="F14" s="481" t="n">
        <v>0</v>
      </c>
      <c r="G14" s="481" t="n">
        <v>0</v>
      </c>
      <c r="H14" s="481" t="n">
        <v>0</v>
      </c>
      <c r="I14" s="481" t="n">
        <v>0</v>
      </c>
      <c r="J14" s="481" t="n">
        <v>0</v>
      </c>
      <c r="K14" s="481" t="n">
        <v>0</v>
      </c>
      <c r="L14" s="481" t="n">
        <v>0</v>
      </c>
      <c r="M14" s="481" t="n">
        <v>0</v>
      </c>
      <c r="N14" s="481" t="n">
        <v>0</v>
      </c>
      <c r="O14" s="481" t="n">
        <v>0</v>
      </c>
      <c r="P14" s="481" t="n">
        <v>0</v>
      </c>
      <c r="Q14" s="481" t="n">
        <v>0</v>
      </c>
      <c r="R14" s="481" t="n">
        <v>0</v>
      </c>
      <c r="S14" s="481" t="n">
        <v>0</v>
      </c>
      <c r="T14" s="481" t="n">
        <v>0</v>
      </c>
      <c r="U14" s="481" t="n">
        <v>0</v>
      </c>
      <c r="V14" s="481" t="n">
        <v>0</v>
      </c>
      <c r="W14" s="481" t="n">
        <v>0</v>
      </c>
      <c r="X14" s="481" t="n">
        <v>0</v>
      </c>
      <c r="Y14" s="481" t="n">
        <v>0</v>
      </c>
      <c r="Z14" s="481" t="n">
        <v>0</v>
      </c>
      <c r="AA14" s="481" t="n">
        <v>0</v>
      </c>
      <c r="AB14" s="481" t="n">
        <v>0</v>
      </c>
      <c r="AC14" s="481" t="n">
        <v>0</v>
      </c>
      <c r="AD14" s="481" t="n">
        <v>0</v>
      </c>
      <c r="AE14" s="481" t="n">
        <v>0</v>
      </c>
      <c r="AF14" s="481" t="n">
        <v>0</v>
      </c>
      <c r="AG14" s="481" t="n">
        <v>0</v>
      </c>
      <c r="AH14" s="481" t="n">
        <v>0</v>
      </c>
      <c r="AI14" s="481" t="n">
        <v>0</v>
      </c>
      <c r="AJ14" s="481" t="n">
        <v>0</v>
      </c>
      <c r="AK14" s="481" t="n">
        <v>0</v>
      </c>
      <c r="AL14" s="481" t="n">
        <v>0</v>
      </c>
      <c r="AM14" s="481" t="n">
        <v>0</v>
      </c>
      <c r="AN14" s="481" t="n">
        <v>0</v>
      </c>
      <c r="AO14" s="481" t="n">
        <v>0</v>
      </c>
      <c r="AP14" s="481" t="n">
        <v>0</v>
      </c>
      <c r="AQ14" s="481" t="n">
        <v>0</v>
      </c>
      <c r="AR14" s="481" t="n">
        <v>0</v>
      </c>
      <c r="AS14" s="481" t="n">
        <v>0</v>
      </c>
      <c r="AT14" s="481" t="n">
        <v>0</v>
      </c>
      <c r="AU14" s="477" t="n">
        <f aca="false">SUM(C14:AT14)</f>
        <v>0</v>
      </c>
    </row>
    <row r="15" customFormat="false" ht="12" hidden="false" customHeight="true" outlineLevel="0" collapsed="false">
      <c r="A15" s="478" t="str">
        <f aca="false">t1!A15</f>
        <v>ALTE SPECIALIZZ. IN D.O. art.110 c.1 TUEL</v>
      </c>
      <c r="B15" s="479" t="str">
        <f aca="false">t1!B15</f>
        <v>0D0I95</v>
      </c>
      <c r="C15" s="482" t="n">
        <v>0</v>
      </c>
      <c r="D15" s="481" t="n">
        <v>0</v>
      </c>
      <c r="E15" s="481" t="n">
        <v>0</v>
      </c>
      <c r="F15" s="481" t="n">
        <v>0</v>
      </c>
      <c r="G15" s="481" t="n">
        <v>0</v>
      </c>
      <c r="H15" s="481" t="n">
        <v>0</v>
      </c>
      <c r="I15" s="481" t="n">
        <v>0</v>
      </c>
      <c r="J15" s="481" t="n">
        <v>0</v>
      </c>
      <c r="K15" s="481" t="n">
        <v>0</v>
      </c>
      <c r="L15" s="481" t="n">
        <v>0</v>
      </c>
      <c r="M15" s="481" t="n">
        <v>0</v>
      </c>
      <c r="N15" s="481" t="n">
        <v>0</v>
      </c>
      <c r="O15" s="481" t="n">
        <v>0</v>
      </c>
      <c r="P15" s="481" t="n">
        <v>0</v>
      </c>
      <c r="Q15" s="481" t="n">
        <v>0</v>
      </c>
      <c r="R15" s="481" t="n">
        <v>0</v>
      </c>
      <c r="S15" s="481" t="n">
        <v>0</v>
      </c>
      <c r="T15" s="481" t="n">
        <v>0</v>
      </c>
      <c r="U15" s="481" t="n">
        <v>0</v>
      </c>
      <c r="V15" s="481" t="n">
        <v>0</v>
      </c>
      <c r="W15" s="481" t="n">
        <v>0</v>
      </c>
      <c r="X15" s="481" t="n">
        <v>0</v>
      </c>
      <c r="Y15" s="481" t="n">
        <v>0</v>
      </c>
      <c r="Z15" s="481" t="n">
        <v>0</v>
      </c>
      <c r="AA15" s="481" t="n">
        <v>0</v>
      </c>
      <c r="AB15" s="481" t="n">
        <v>0</v>
      </c>
      <c r="AC15" s="481" t="n">
        <v>0</v>
      </c>
      <c r="AD15" s="481" t="n">
        <v>0</v>
      </c>
      <c r="AE15" s="481" t="n">
        <v>0</v>
      </c>
      <c r="AF15" s="481" t="n">
        <v>0</v>
      </c>
      <c r="AG15" s="481" t="n">
        <v>0</v>
      </c>
      <c r="AH15" s="481" t="n">
        <v>0</v>
      </c>
      <c r="AI15" s="481" t="n">
        <v>0</v>
      </c>
      <c r="AJ15" s="481" t="n">
        <v>0</v>
      </c>
      <c r="AK15" s="481" t="n">
        <v>0</v>
      </c>
      <c r="AL15" s="481" t="n">
        <v>0</v>
      </c>
      <c r="AM15" s="481" t="n">
        <v>0</v>
      </c>
      <c r="AN15" s="481" t="n">
        <v>0</v>
      </c>
      <c r="AO15" s="481" t="n">
        <v>0</v>
      </c>
      <c r="AP15" s="481" t="n">
        <v>0</v>
      </c>
      <c r="AQ15" s="481" t="n">
        <v>0</v>
      </c>
      <c r="AR15" s="481" t="n">
        <v>0</v>
      </c>
      <c r="AS15" s="481" t="n">
        <v>0</v>
      </c>
      <c r="AT15" s="481" t="n">
        <v>0</v>
      </c>
      <c r="AU15" s="477" t="n">
        <f aca="false">SUM(C15:AT15)</f>
        <v>0</v>
      </c>
    </row>
    <row r="16" customFormat="false" ht="12" hidden="false" customHeight="true" outlineLevel="0" collapsed="false">
      <c r="A16" s="478" t="str">
        <f aca="false">t1!A16</f>
        <v>POSIZ. ECON. D6 - PROFILI ACCESSO D3</v>
      </c>
      <c r="B16" s="479" t="str">
        <f aca="false">t1!B16</f>
        <v>0D6A00</v>
      </c>
      <c r="C16" s="482" t="n">
        <v>0</v>
      </c>
      <c r="D16" s="475" t="n">
        <v>0</v>
      </c>
      <c r="E16" s="475" t="n">
        <v>0</v>
      </c>
      <c r="F16" s="475" t="n">
        <v>0</v>
      </c>
      <c r="G16" s="475" t="n">
        <v>0</v>
      </c>
      <c r="H16" s="476" t="n">
        <v>0</v>
      </c>
      <c r="I16" s="476" t="n">
        <v>0</v>
      </c>
      <c r="J16" s="476" t="n">
        <v>0</v>
      </c>
      <c r="K16" s="476" t="n">
        <v>0</v>
      </c>
      <c r="L16" s="476" t="n">
        <v>0</v>
      </c>
      <c r="M16" s="476" t="n">
        <v>0</v>
      </c>
      <c r="N16" s="476" t="n">
        <v>0</v>
      </c>
      <c r="O16" s="476" t="n">
        <v>0</v>
      </c>
      <c r="P16" s="476" t="n">
        <v>0</v>
      </c>
      <c r="Q16" s="476" t="n">
        <v>0</v>
      </c>
      <c r="R16" s="476" t="n">
        <v>0</v>
      </c>
      <c r="S16" s="476" t="n">
        <v>0</v>
      </c>
      <c r="T16" s="476" t="n">
        <v>0</v>
      </c>
      <c r="U16" s="476" t="n">
        <v>0</v>
      </c>
      <c r="V16" s="476" t="n">
        <v>0</v>
      </c>
      <c r="W16" s="476" t="n">
        <v>0</v>
      </c>
      <c r="X16" s="476" t="n">
        <v>0</v>
      </c>
      <c r="Y16" s="476" t="n">
        <v>0</v>
      </c>
      <c r="Z16" s="476" t="n">
        <v>0</v>
      </c>
      <c r="AA16" s="476" t="n">
        <v>0</v>
      </c>
      <c r="AB16" s="476" t="n">
        <v>0</v>
      </c>
      <c r="AC16" s="476" t="n">
        <v>0</v>
      </c>
      <c r="AD16" s="476" t="n">
        <v>0</v>
      </c>
      <c r="AE16" s="476" t="n">
        <v>0</v>
      </c>
      <c r="AF16" s="476" t="n">
        <v>0</v>
      </c>
      <c r="AG16" s="476" t="n">
        <v>0</v>
      </c>
      <c r="AH16" s="476" t="n">
        <v>0</v>
      </c>
      <c r="AI16" s="476" t="n">
        <v>0</v>
      </c>
      <c r="AJ16" s="476" t="n">
        <v>0</v>
      </c>
      <c r="AK16" s="476" t="n">
        <v>0</v>
      </c>
      <c r="AL16" s="476" t="n">
        <v>0</v>
      </c>
      <c r="AM16" s="476" t="n">
        <v>0</v>
      </c>
      <c r="AN16" s="476" t="n">
        <v>0</v>
      </c>
      <c r="AO16" s="476" t="n">
        <v>0</v>
      </c>
      <c r="AP16" s="476" t="n">
        <v>0</v>
      </c>
      <c r="AQ16" s="476" t="n">
        <v>0</v>
      </c>
      <c r="AR16" s="476" t="n">
        <v>0</v>
      </c>
      <c r="AS16" s="476" t="n">
        <v>0</v>
      </c>
      <c r="AT16" s="476" t="n">
        <v>0</v>
      </c>
      <c r="AU16" s="477" t="n">
        <f aca="false">SUM(C16:AT16)</f>
        <v>0</v>
      </c>
    </row>
    <row r="17" customFormat="false" ht="12" hidden="false" customHeight="true" outlineLevel="0" collapsed="false">
      <c r="A17" s="478" t="str">
        <f aca="false">t1!A17</f>
        <v>POSIZ. ECON. D6 - PROFILO ACCESSO D1</v>
      </c>
      <c r="B17" s="479" t="str">
        <f aca="false">t1!B17</f>
        <v>0D6000</v>
      </c>
      <c r="C17" s="482" t="n">
        <v>0</v>
      </c>
      <c r="D17" s="481" t="n">
        <v>0</v>
      </c>
      <c r="E17" s="481" t="n">
        <v>0</v>
      </c>
      <c r="F17" s="481" t="n">
        <v>0</v>
      </c>
      <c r="G17" s="481" t="n">
        <v>0</v>
      </c>
      <c r="H17" s="481" t="n">
        <v>0</v>
      </c>
      <c r="I17" s="481" t="n">
        <v>0</v>
      </c>
      <c r="J17" s="481" t="n">
        <v>0</v>
      </c>
      <c r="K17" s="481" t="n">
        <v>0</v>
      </c>
      <c r="L17" s="481" t="n">
        <v>0</v>
      </c>
      <c r="M17" s="481" t="n">
        <v>0</v>
      </c>
      <c r="N17" s="481" t="n">
        <v>0</v>
      </c>
      <c r="O17" s="481" t="n">
        <v>0</v>
      </c>
      <c r="P17" s="481" t="n">
        <v>0</v>
      </c>
      <c r="Q17" s="481" t="n">
        <v>0</v>
      </c>
      <c r="R17" s="481" t="n">
        <v>0</v>
      </c>
      <c r="S17" s="481" t="n">
        <v>0</v>
      </c>
      <c r="T17" s="481" t="n">
        <v>0</v>
      </c>
      <c r="U17" s="481" t="n">
        <v>0</v>
      </c>
      <c r="V17" s="481" t="n">
        <v>0</v>
      </c>
      <c r="W17" s="481" t="n">
        <v>0</v>
      </c>
      <c r="X17" s="481" t="n">
        <v>0</v>
      </c>
      <c r="Y17" s="481" t="n">
        <v>0</v>
      </c>
      <c r="Z17" s="481" t="n">
        <v>0</v>
      </c>
      <c r="AA17" s="481" t="n">
        <v>0</v>
      </c>
      <c r="AB17" s="481" t="n">
        <v>0</v>
      </c>
      <c r="AC17" s="481" t="n">
        <v>0</v>
      </c>
      <c r="AD17" s="481" t="n">
        <v>0</v>
      </c>
      <c r="AE17" s="481" t="n">
        <v>0</v>
      </c>
      <c r="AF17" s="481" t="n">
        <v>0</v>
      </c>
      <c r="AG17" s="481" t="n">
        <v>0</v>
      </c>
      <c r="AH17" s="481" t="n">
        <v>0</v>
      </c>
      <c r="AI17" s="481" t="n">
        <v>0</v>
      </c>
      <c r="AJ17" s="481" t="n">
        <v>0</v>
      </c>
      <c r="AK17" s="481" t="n">
        <v>0</v>
      </c>
      <c r="AL17" s="481" t="n">
        <v>0</v>
      </c>
      <c r="AM17" s="481" t="n">
        <v>0</v>
      </c>
      <c r="AN17" s="481" t="n">
        <v>0</v>
      </c>
      <c r="AO17" s="481" t="n">
        <v>0</v>
      </c>
      <c r="AP17" s="481" t="n">
        <v>0</v>
      </c>
      <c r="AQ17" s="481" t="n">
        <v>0</v>
      </c>
      <c r="AR17" s="481" t="n">
        <v>0</v>
      </c>
      <c r="AS17" s="481" t="n">
        <v>0</v>
      </c>
      <c r="AT17" s="481" t="n">
        <v>0</v>
      </c>
      <c r="AU17" s="477" t="n">
        <f aca="false">SUM(C17:AT17)</f>
        <v>0</v>
      </c>
    </row>
    <row r="18" customFormat="false" ht="12" hidden="false" customHeight="true" outlineLevel="0" collapsed="false">
      <c r="A18" s="478" t="str">
        <f aca="false">t1!A18</f>
        <v>POSIZ. ECON. D5 PROFILI ACCESSO D3</v>
      </c>
      <c r="B18" s="479" t="str">
        <f aca="false">t1!B18</f>
        <v>052486</v>
      </c>
      <c r="C18" s="482" t="n">
        <v>0</v>
      </c>
      <c r="D18" s="481" t="n">
        <v>0</v>
      </c>
      <c r="E18" s="481" t="n">
        <v>0</v>
      </c>
      <c r="F18" s="481" t="n">
        <v>0</v>
      </c>
      <c r="G18" s="481" t="n">
        <v>0</v>
      </c>
      <c r="H18" s="481" t="n">
        <v>0</v>
      </c>
      <c r="I18" s="481" t="n">
        <v>0</v>
      </c>
      <c r="J18" s="481" t="n">
        <v>0</v>
      </c>
      <c r="K18" s="481" t="n">
        <v>0</v>
      </c>
      <c r="L18" s="481" t="n">
        <v>0</v>
      </c>
      <c r="M18" s="481" t="n">
        <v>0</v>
      </c>
      <c r="N18" s="481" t="n">
        <v>0</v>
      </c>
      <c r="O18" s="481" t="n">
        <v>0</v>
      </c>
      <c r="P18" s="481" t="n">
        <v>0</v>
      </c>
      <c r="Q18" s="481" t="n">
        <v>0</v>
      </c>
      <c r="R18" s="481" t="n">
        <v>0</v>
      </c>
      <c r="S18" s="481" t="n">
        <v>0</v>
      </c>
      <c r="T18" s="481" t="n">
        <v>0</v>
      </c>
      <c r="U18" s="481" t="n">
        <v>0</v>
      </c>
      <c r="V18" s="481" t="n">
        <v>0</v>
      </c>
      <c r="W18" s="481" t="n">
        <v>0</v>
      </c>
      <c r="X18" s="481" t="n">
        <v>0</v>
      </c>
      <c r="Y18" s="481" t="n">
        <v>0</v>
      </c>
      <c r="Z18" s="481" t="n">
        <v>0</v>
      </c>
      <c r="AA18" s="481" t="n">
        <v>0</v>
      </c>
      <c r="AB18" s="481" t="n">
        <v>0</v>
      </c>
      <c r="AC18" s="481" t="n">
        <v>0</v>
      </c>
      <c r="AD18" s="481" t="n">
        <v>0</v>
      </c>
      <c r="AE18" s="481" t="n">
        <v>0</v>
      </c>
      <c r="AF18" s="481" t="n">
        <v>0</v>
      </c>
      <c r="AG18" s="481" t="n">
        <v>0</v>
      </c>
      <c r="AH18" s="481" t="n">
        <v>0</v>
      </c>
      <c r="AI18" s="481" t="n">
        <v>0</v>
      </c>
      <c r="AJ18" s="481" t="n">
        <v>0</v>
      </c>
      <c r="AK18" s="481" t="n">
        <v>0</v>
      </c>
      <c r="AL18" s="481" t="n">
        <v>0</v>
      </c>
      <c r="AM18" s="481" t="n">
        <v>0</v>
      </c>
      <c r="AN18" s="481" t="n">
        <v>0</v>
      </c>
      <c r="AO18" s="481" t="n">
        <v>0</v>
      </c>
      <c r="AP18" s="481" t="n">
        <v>0</v>
      </c>
      <c r="AQ18" s="481" t="n">
        <v>0</v>
      </c>
      <c r="AR18" s="481" t="n">
        <v>0</v>
      </c>
      <c r="AS18" s="481" t="n">
        <v>0</v>
      </c>
      <c r="AT18" s="481" t="n">
        <v>0</v>
      </c>
      <c r="AU18" s="477" t="n">
        <f aca="false">SUM(C18:AT18)</f>
        <v>0</v>
      </c>
    </row>
    <row r="19" customFormat="false" ht="12" hidden="false" customHeight="true" outlineLevel="0" collapsed="false">
      <c r="A19" s="478" t="str">
        <f aca="false">t1!A19</f>
        <v>POSIZ. ECON. D5 PROFILI ACCESSO D1</v>
      </c>
      <c r="B19" s="479" t="str">
        <f aca="false">t1!B19</f>
        <v>052487</v>
      </c>
      <c r="C19" s="482" t="n">
        <v>0</v>
      </c>
      <c r="D19" s="481" t="n">
        <v>0</v>
      </c>
      <c r="E19" s="481" t="n">
        <v>0</v>
      </c>
      <c r="F19" s="481" t="n">
        <v>0</v>
      </c>
      <c r="G19" s="481" t="n">
        <v>0</v>
      </c>
      <c r="H19" s="481" t="n">
        <v>0</v>
      </c>
      <c r="I19" s="481" t="n">
        <v>0</v>
      </c>
      <c r="J19" s="481" t="n">
        <v>0</v>
      </c>
      <c r="K19" s="481" t="n">
        <v>0</v>
      </c>
      <c r="L19" s="481" t="n">
        <v>0</v>
      </c>
      <c r="M19" s="481" t="n">
        <v>0</v>
      </c>
      <c r="N19" s="481" t="n">
        <v>2</v>
      </c>
      <c r="O19" s="481" t="n">
        <v>0</v>
      </c>
      <c r="P19" s="481" t="n">
        <v>0</v>
      </c>
      <c r="Q19" s="481" t="n">
        <v>0</v>
      </c>
      <c r="R19" s="481" t="n">
        <v>0</v>
      </c>
      <c r="S19" s="481" t="n">
        <v>0</v>
      </c>
      <c r="T19" s="481" t="n">
        <v>0</v>
      </c>
      <c r="U19" s="481" t="n">
        <v>0</v>
      </c>
      <c r="V19" s="481" t="n">
        <v>0</v>
      </c>
      <c r="W19" s="481" t="n">
        <v>0</v>
      </c>
      <c r="X19" s="481" t="n">
        <v>0</v>
      </c>
      <c r="Y19" s="481" t="n">
        <v>0</v>
      </c>
      <c r="Z19" s="481" t="n">
        <v>0</v>
      </c>
      <c r="AA19" s="481" t="n">
        <v>0</v>
      </c>
      <c r="AB19" s="481" t="n">
        <v>0</v>
      </c>
      <c r="AC19" s="481" t="n">
        <v>0</v>
      </c>
      <c r="AD19" s="481" t="n">
        <v>0</v>
      </c>
      <c r="AE19" s="481" t="n">
        <v>0</v>
      </c>
      <c r="AF19" s="481" t="n">
        <v>0</v>
      </c>
      <c r="AG19" s="481" t="n">
        <v>0</v>
      </c>
      <c r="AH19" s="481" t="n">
        <v>0</v>
      </c>
      <c r="AI19" s="481" t="n">
        <v>0</v>
      </c>
      <c r="AJ19" s="481" t="n">
        <v>0</v>
      </c>
      <c r="AK19" s="481" t="n">
        <v>0</v>
      </c>
      <c r="AL19" s="481" t="n">
        <v>0</v>
      </c>
      <c r="AM19" s="481" t="n">
        <v>0</v>
      </c>
      <c r="AN19" s="481" t="n">
        <v>0</v>
      </c>
      <c r="AO19" s="481" t="n">
        <v>0</v>
      </c>
      <c r="AP19" s="481" t="n">
        <v>0</v>
      </c>
      <c r="AQ19" s="481" t="n">
        <v>0</v>
      </c>
      <c r="AR19" s="481" t="n">
        <v>0</v>
      </c>
      <c r="AS19" s="481" t="n">
        <v>0</v>
      </c>
      <c r="AT19" s="481" t="n">
        <v>0</v>
      </c>
      <c r="AU19" s="477" t="n">
        <f aca="false">SUM(C19:AT19)</f>
        <v>2</v>
      </c>
    </row>
    <row r="20" customFormat="false" ht="12" hidden="false" customHeight="true" outlineLevel="0" collapsed="false">
      <c r="A20" s="478" t="str">
        <f aca="false">t1!A20</f>
        <v>POSIZ. ECON. D4 PROFILI ACCESSO D3</v>
      </c>
      <c r="B20" s="479" t="str">
        <f aca="false">t1!B20</f>
        <v>051488</v>
      </c>
      <c r="C20" s="482" t="n">
        <v>0</v>
      </c>
      <c r="D20" s="481" t="n">
        <v>0</v>
      </c>
      <c r="E20" s="481" t="n">
        <v>0</v>
      </c>
      <c r="F20" s="481" t="n">
        <v>0</v>
      </c>
      <c r="G20" s="481" t="n">
        <v>0</v>
      </c>
      <c r="H20" s="481" t="n">
        <v>0</v>
      </c>
      <c r="I20" s="481" t="n">
        <v>0</v>
      </c>
      <c r="J20" s="481" t="n">
        <v>0</v>
      </c>
      <c r="K20" s="481" t="n">
        <v>0</v>
      </c>
      <c r="L20" s="481" t="n">
        <v>0</v>
      </c>
      <c r="M20" s="481" t="n">
        <v>0</v>
      </c>
      <c r="N20" s="481" t="n">
        <v>0</v>
      </c>
      <c r="O20" s="481" t="n">
        <v>0</v>
      </c>
      <c r="P20" s="481" t="n">
        <v>0</v>
      </c>
      <c r="Q20" s="481" t="n">
        <v>0</v>
      </c>
      <c r="R20" s="481" t="n">
        <v>0</v>
      </c>
      <c r="S20" s="481" t="n">
        <v>0</v>
      </c>
      <c r="T20" s="481" t="n">
        <v>0</v>
      </c>
      <c r="U20" s="481" t="n">
        <v>0</v>
      </c>
      <c r="V20" s="481" t="n">
        <v>0</v>
      </c>
      <c r="W20" s="481" t="n">
        <v>0</v>
      </c>
      <c r="X20" s="481" t="n">
        <v>0</v>
      </c>
      <c r="Y20" s="481" t="n">
        <v>0</v>
      </c>
      <c r="Z20" s="481" t="n">
        <v>0</v>
      </c>
      <c r="AA20" s="481" t="n">
        <v>0</v>
      </c>
      <c r="AB20" s="481" t="n">
        <v>0</v>
      </c>
      <c r="AC20" s="481" t="n">
        <v>0</v>
      </c>
      <c r="AD20" s="481" t="n">
        <v>0</v>
      </c>
      <c r="AE20" s="481" t="n">
        <v>0</v>
      </c>
      <c r="AF20" s="481" t="n">
        <v>0</v>
      </c>
      <c r="AG20" s="481" t="n">
        <v>0</v>
      </c>
      <c r="AH20" s="481" t="n">
        <v>0</v>
      </c>
      <c r="AI20" s="481" t="n">
        <v>0</v>
      </c>
      <c r="AJ20" s="481" t="n">
        <v>0</v>
      </c>
      <c r="AK20" s="481" t="n">
        <v>0</v>
      </c>
      <c r="AL20" s="481" t="n">
        <v>0</v>
      </c>
      <c r="AM20" s="481" t="n">
        <v>0</v>
      </c>
      <c r="AN20" s="481" t="n">
        <v>0</v>
      </c>
      <c r="AO20" s="481" t="n">
        <v>0</v>
      </c>
      <c r="AP20" s="481" t="n">
        <v>0</v>
      </c>
      <c r="AQ20" s="481" t="n">
        <v>0</v>
      </c>
      <c r="AR20" s="481" t="n">
        <v>0</v>
      </c>
      <c r="AS20" s="481" t="n">
        <v>0</v>
      </c>
      <c r="AT20" s="481" t="n">
        <v>0</v>
      </c>
      <c r="AU20" s="477" t="n">
        <f aca="false">SUM(C20:AT20)</f>
        <v>0</v>
      </c>
    </row>
    <row r="21" customFormat="false" ht="12" hidden="false" customHeight="true" outlineLevel="0" collapsed="false">
      <c r="A21" s="478" t="str">
        <f aca="false">t1!A21</f>
        <v>POSIZ. ECON. D4 PROFILI ACCESSO D1</v>
      </c>
      <c r="B21" s="479" t="str">
        <f aca="false">t1!B21</f>
        <v>051489</v>
      </c>
      <c r="C21" s="482" t="n">
        <v>0</v>
      </c>
      <c r="D21" s="481" t="n">
        <v>0</v>
      </c>
      <c r="E21" s="481" t="n">
        <v>0</v>
      </c>
      <c r="F21" s="481" t="n">
        <v>0</v>
      </c>
      <c r="G21" s="481" t="n">
        <v>0</v>
      </c>
      <c r="H21" s="481" t="n">
        <v>0</v>
      </c>
      <c r="I21" s="481" t="n">
        <v>0</v>
      </c>
      <c r="J21" s="481" t="n">
        <v>0</v>
      </c>
      <c r="K21" s="481" t="n">
        <v>0</v>
      </c>
      <c r="L21" s="481" t="n">
        <v>0</v>
      </c>
      <c r="M21" s="481" t="n">
        <v>0</v>
      </c>
      <c r="N21" s="481" t="n">
        <v>0</v>
      </c>
      <c r="O21" s="481" t="n">
        <v>0</v>
      </c>
      <c r="P21" s="481" t="n">
        <v>0</v>
      </c>
      <c r="Q21" s="481" t="n">
        <v>0</v>
      </c>
      <c r="R21" s="481" t="n">
        <v>0</v>
      </c>
      <c r="S21" s="481" t="n">
        <v>0</v>
      </c>
      <c r="T21" s="481" t="n">
        <v>0</v>
      </c>
      <c r="U21" s="481" t="n">
        <v>0</v>
      </c>
      <c r="V21" s="481" t="n">
        <v>0</v>
      </c>
      <c r="W21" s="481" t="n">
        <v>0</v>
      </c>
      <c r="X21" s="481" t="n">
        <v>0</v>
      </c>
      <c r="Y21" s="481" t="n">
        <v>0</v>
      </c>
      <c r="Z21" s="481" t="n">
        <v>0</v>
      </c>
      <c r="AA21" s="481" t="n">
        <v>0</v>
      </c>
      <c r="AB21" s="481" t="n">
        <v>0</v>
      </c>
      <c r="AC21" s="481" t="n">
        <v>0</v>
      </c>
      <c r="AD21" s="481" t="n">
        <v>0</v>
      </c>
      <c r="AE21" s="481" t="n">
        <v>0</v>
      </c>
      <c r="AF21" s="481" t="n">
        <v>0</v>
      </c>
      <c r="AG21" s="481" t="n">
        <v>0</v>
      </c>
      <c r="AH21" s="481" t="n">
        <v>0</v>
      </c>
      <c r="AI21" s="481" t="n">
        <v>0</v>
      </c>
      <c r="AJ21" s="481" t="n">
        <v>0</v>
      </c>
      <c r="AK21" s="481" t="n">
        <v>0</v>
      </c>
      <c r="AL21" s="481" t="n">
        <v>0</v>
      </c>
      <c r="AM21" s="481" t="n">
        <v>0</v>
      </c>
      <c r="AN21" s="481" t="n">
        <v>0</v>
      </c>
      <c r="AO21" s="481" t="n">
        <v>0</v>
      </c>
      <c r="AP21" s="481" t="n">
        <v>0</v>
      </c>
      <c r="AQ21" s="481" t="n">
        <v>0</v>
      </c>
      <c r="AR21" s="481" t="n">
        <v>0</v>
      </c>
      <c r="AS21" s="481" t="n">
        <v>0</v>
      </c>
      <c r="AT21" s="481" t="n">
        <v>0</v>
      </c>
      <c r="AU21" s="477" t="n">
        <f aca="false">SUM(C21:AT21)</f>
        <v>0</v>
      </c>
    </row>
    <row r="22" customFormat="false" ht="12" hidden="false" customHeight="true" outlineLevel="0" collapsed="false">
      <c r="A22" s="478" t="str">
        <f aca="false">t1!A22</f>
        <v>POSIZIONE ECONOMICA DI ACCESSO D3</v>
      </c>
      <c r="B22" s="479" t="str">
        <f aca="false">t1!B22</f>
        <v>058000</v>
      </c>
      <c r="C22" s="482" t="n">
        <v>0</v>
      </c>
      <c r="D22" s="481" t="n">
        <v>0</v>
      </c>
      <c r="E22" s="481" t="n">
        <v>0</v>
      </c>
      <c r="F22" s="481" t="n">
        <v>0</v>
      </c>
      <c r="G22" s="481" t="n">
        <v>0</v>
      </c>
      <c r="H22" s="481" t="n">
        <v>0</v>
      </c>
      <c r="I22" s="481" t="n">
        <v>0</v>
      </c>
      <c r="J22" s="481" t="n">
        <v>0</v>
      </c>
      <c r="K22" s="481" t="n">
        <v>0</v>
      </c>
      <c r="L22" s="481" t="n">
        <v>0</v>
      </c>
      <c r="M22" s="481" t="n">
        <v>0</v>
      </c>
      <c r="N22" s="481" t="n">
        <v>0</v>
      </c>
      <c r="O22" s="481" t="n">
        <v>0</v>
      </c>
      <c r="P22" s="481" t="n">
        <v>0</v>
      </c>
      <c r="Q22" s="481" t="n">
        <v>0</v>
      </c>
      <c r="R22" s="481" t="n">
        <v>0</v>
      </c>
      <c r="S22" s="481" t="n">
        <v>0</v>
      </c>
      <c r="T22" s="481" t="n">
        <v>0</v>
      </c>
      <c r="U22" s="481" t="n">
        <v>0</v>
      </c>
      <c r="V22" s="481" t="n">
        <v>0</v>
      </c>
      <c r="W22" s="481" t="n">
        <v>0</v>
      </c>
      <c r="X22" s="481" t="n">
        <v>0</v>
      </c>
      <c r="Y22" s="481" t="n">
        <v>0</v>
      </c>
      <c r="Z22" s="481" t="n">
        <v>0</v>
      </c>
      <c r="AA22" s="481" t="n">
        <v>0</v>
      </c>
      <c r="AB22" s="481" t="n">
        <v>0</v>
      </c>
      <c r="AC22" s="481" t="n">
        <v>0</v>
      </c>
      <c r="AD22" s="481" t="n">
        <v>0</v>
      </c>
      <c r="AE22" s="481" t="n">
        <v>0</v>
      </c>
      <c r="AF22" s="481" t="n">
        <v>0</v>
      </c>
      <c r="AG22" s="481" t="n">
        <v>0</v>
      </c>
      <c r="AH22" s="481" t="n">
        <v>0</v>
      </c>
      <c r="AI22" s="481" t="n">
        <v>0</v>
      </c>
      <c r="AJ22" s="481" t="n">
        <v>0</v>
      </c>
      <c r="AK22" s="481" t="n">
        <v>0</v>
      </c>
      <c r="AL22" s="481" t="n">
        <v>0</v>
      </c>
      <c r="AM22" s="481" t="n">
        <v>0</v>
      </c>
      <c r="AN22" s="481" t="n">
        <v>0</v>
      </c>
      <c r="AO22" s="481" t="n">
        <v>0</v>
      </c>
      <c r="AP22" s="481" t="n">
        <v>0</v>
      </c>
      <c r="AQ22" s="481" t="n">
        <v>0</v>
      </c>
      <c r="AR22" s="481" t="n">
        <v>0</v>
      </c>
      <c r="AS22" s="481" t="n">
        <v>0</v>
      </c>
      <c r="AT22" s="481" t="n">
        <v>0</v>
      </c>
      <c r="AU22" s="477" t="n">
        <f aca="false">SUM(C22:AT22)</f>
        <v>0</v>
      </c>
    </row>
    <row r="23" customFormat="false" ht="12" hidden="false" customHeight="true" outlineLevel="0" collapsed="false">
      <c r="A23" s="478" t="str">
        <f aca="false">t1!A23</f>
        <v>POSIZIONE ECONOMICA D3</v>
      </c>
      <c r="B23" s="479" t="str">
        <f aca="false">t1!B23</f>
        <v>050000</v>
      </c>
      <c r="C23" s="482" t="n">
        <v>0</v>
      </c>
      <c r="D23" s="481" t="n">
        <v>0</v>
      </c>
      <c r="E23" s="481" t="n">
        <v>0</v>
      </c>
      <c r="F23" s="481" t="n">
        <v>0</v>
      </c>
      <c r="G23" s="481" t="n">
        <v>0</v>
      </c>
      <c r="H23" s="481" t="n">
        <v>0</v>
      </c>
      <c r="I23" s="481" t="n">
        <v>0</v>
      </c>
      <c r="J23" s="481" t="n">
        <v>0</v>
      </c>
      <c r="K23" s="481" t="n">
        <v>0</v>
      </c>
      <c r="L23" s="481" t="n">
        <v>0</v>
      </c>
      <c r="M23" s="481" t="n">
        <v>0</v>
      </c>
      <c r="N23" s="481" t="n">
        <v>0</v>
      </c>
      <c r="O23" s="481" t="n">
        <v>0</v>
      </c>
      <c r="P23" s="481" t="n">
        <v>0</v>
      </c>
      <c r="Q23" s="481" t="n">
        <v>0</v>
      </c>
      <c r="R23" s="481" t="n">
        <v>0</v>
      </c>
      <c r="S23" s="481" t="n">
        <v>0</v>
      </c>
      <c r="T23" s="481" t="n">
        <v>0</v>
      </c>
      <c r="U23" s="481" t="n">
        <v>0</v>
      </c>
      <c r="V23" s="481" t="n">
        <v>0</v>
      </c>
      <c r="W23" s="481" t="n">
        <v>0</v>
      </c>
      <c r="X23" s="481" t="n">
        <v>0</v>
      </c>
      <c r="Y23" s="481" t="n">
        <v>0</v>
      </c>
      <c r="Z23" s="481" t="n">
        <v>0</v>
      </c>
      <c r="AA23" s="481" t="n">
        <v>0</v>
      </c>
      <c r="AB23" s="481" t="n">
        <v>0</v>
      </c>
      <c r="AC23" s="481" t="n">
        <v>0</v>
      </c>
      <c r="AD23" s="481" t="n">
        <v>0</v>
      </c>
      <c r="AE23" s="481" t="n">
        <v>0</v>
      </c>
      <c r="AF23" s="481" t="n">
        <v>0</v>
      </c>
      <c r="AG23" s="481" t="n">
        <v>0</v>
      </c>
      <c r="AH23" s="481" t="n">
        <v>0</v>
      </c>
      <c r="AI23" s="481" t="n">
        <v>0</v>
      </c>
      <c r="AJ23" s="481" t="n">
        <v>0</v>
      </c>
      <c r="AK23" s="481" t="n">
        <v>0</v>
      </c>
      <c r="AL23" s="481" t="n">
        <v>0</v>
      </c>
      <c r="AM23" s="481" t="n">
        <v>0</v>
      </c>
      <c r="AN23" s="481" t="n">
        <v>0</v>
      </c>
      <c r="AO23" s="481" t="n">
        <v>0</v>
      </c>
      <c r="AP23" s="481" t="n">
        <v>0</v>
      </c>
      <c r="AQ23" s="481" t="n">
        <v>0</v>
      </c>
      <c r="AR23" s="481" t="n">
        <v>0</v>
      </c>
      <c r="AS23" s="481" t="n">
        <v>0</v>
      </c>
      <c r="AT23" s="481" t="n">
        <v>0</v>
      </c>
      <c r="AU23" s="477" t="n">
        <f aca="false">SUM(C23:AT23)</f>
        <v>0</v>
      </c>
    </row>
    <row r="24" customFormat="false" ht="12" hidden="false" customHeight="true" outlineLevel="0" collapsed="false">
      <c r="A24" s="478" t="str">
        <f aca="false">t1!A24</f>
        <v>POSIZIONE ECONOMICA D2</v>
      </c>
      <c r="B24" s="479" t="str">
        <f aca="false">t1!B24</f>
        <v>049000</v>
      </c>
      <c r="C24" s="482" t="n">
        <v>0</v>
      </c>
      <c r="D24" s="481" t="n">
        <v>0</v>
      </c>
      <c r="E24" s="481" t="n">
        <v>0</v>
      </c>
      <c r="F24" s="481" t="n">
        <v>0</v>
      </c>
      <c r="G24" s="481" t="n">
        <v>0</v>
      </c>
      <c r="H24" s="481" t="n">
        <v>0</v>
      </c>
      <c r="I24" s="481" t="n">
        <v>0</v>
      </c>
      <c r="J24" s="481" t="n">
        <v>0</v>
      </c>
      <c r="K24" s="481" t="n">
        <v>0</v>
      </c>
      <c r="L24" s="481" t="n">
        <v>0</v>
      </c>
      <c r="M24" s="481" t="n">
        <v>0</v>
      </c>
      <c r="N24" s="481" t="n">
        <v>0</v>
      </c>
      <c r="O24" s="481" t="n">
        <v>0</v>
      </c>
      <c r="P24" s="481" t="n">
        <v>0</v>
      </c>
      <c r="Q24" s="481" t="n">
        <v>0</v>
      </c>
      <c r="R24" s="481" t="n">
        <v>0</v>
      </c>
      <c r="S24" s="481" t="n">
        <v>0</v>
      </c>
      <c r="T24" s="481" t="n">
        <v>3</v>
      </c>
      <c r="U24" s="481" t="n">
        <v>0</v>
      </c>
      <c r="V24" s="481" t="n">
        <v>0</v>
      </c>
      <c r="W24" s="481" t="n">
        <v>0</v>
      </c>
      <c r="X24" s="481" t="n">
        <v>0</v>
      </c>
      <c r="Y24" s="481" t="n">
        <v>0</v>
      </c>
      <c r="Z24" s="481" t="n">
        <v>0</v>
      </c>
      <c r="AA24" s="481" t="n">
        <v>0</v>
      </c>
      <c r="AB24" s="481" t="n">
        <v>0</v>
      </c>
      <c r="AC24" s="481" t="n">
        <v>0</v>
      </c>
      <c r="AD24" s="481" t="n">
        <v>0</v>
      </c>
      <c r="AE24" s="481" t="n">
        <v>0</v>
      </c>
      <c r="AF24" s="481" t="n">
        <v>0</v>
      </c>
      <c r="AG24" s="481" t="n">
        <v>0</v>
      </c>
      <c r="AH24" s="481" t="n">
        <v>0</v>
      </c>
      <c r="AI24" s="481" t="n">
        <v>0</v>
      </c>
      <c r="AJ24" s="481" t="n">
        <v>0</v>
      </c>
      <c r="AK24" s="481" t="n">
        <v>0</v>
      </c>
      <c r="AL24" s="481" t="n">
        <v>0</v>
      </c>
      <c r="AM24" s="481" t="n">
        <v>0</v>
      </c>
      <c r="AN24" s="481" t="n">
        <v>0</v>
      </c>
      <c r="AO24" s="481" t="n">
        <v>0</v>
      </c>
      <c r="AP24" s="481" t="n">
        <v>0</v>
      </c>
      <c r="AQ24" s="481" t="n">
        <v>0</v>
      </c>
      <c r="AR24" s="481" t="n">
        <v>0</v>
      </c>
      <c r="AS24" s="481" t="n">
        <v>0</v>
      </c>
      <c r="AT24" s="481" t="n">
        <v>0</v>
      </c>
      <c r="AU24" s="477" t="n">
        <f aca="false">SUM(C24:AT24)</f>
        <v>3</v>
      </c>
    </row>
    <row r="25" customFormat="false" ht="12" hidden="false" customHeight="true" outlineLevel="0" collapsed="false">
      <c r="A25" s="478" t="str">
        <f aca="false">t1!A25</f>
        <v>POSIZIONE ECONOMICA DI ACCESSO D1</v>
      </c>
      <c r="B25" s="479" t="str">
        <f aca="false">t1!B25</f>
        <v>057000</v>
      </c>
      <c r="C25" s="482" t="n">
        <v>0</v>
      </c>
      <c r="D25" s="475" t="n">
        <v>0</v>
      </c>
      <c r="E25" s="475" t="n">
        <v>0</v>
      </c>
      <c r="F25" s="475" t="n">
        <v>0</v>
      </c>
      <c r="G25" s="475" t="n">
        <v>0</v>
      </c>
      <c r="H25" s="476" t="n">
        <v>0</v>
      </c>
      <c r="I25" s="476" t="n">
        <v>0</v>
      </c>
      <c r="J25" s="476" t="n">
        <v>0</v>
      </c>
      <c r="K25" s="476" t="n">
        <v>0</v>
      </c>
      <c r="L25" s="476" t="n">
        <v>0</v>
      </c>
      <c r="M25" s="476" t="n">
        <v>0</v>
      </c>
      <c r="N25" s="476" t="n">
        <v>0</v>
      </c>
      <c r="O25" s="476" t="n">
        <v>0</v>
      </c>
      <c r="P25" s="476" t="n">
        <v>0</v>
      </c>
      <c r="Q25" s="476" t="n">
        <v>0</v>
      </c>
      <c r="R25" s="476" t="n">
        <v>0</v>
      </c>
      <c r="S25" s="476" t="n">
        <v>0</v>
      </c>
      <c r="T25" s="476" t="n">
        <v>0</v>
      </c>
      <c r="U25" s="476" t="n">
        <v>1</v>
      </c>
      <c r="V25" s="476" t="n">
        <v>0</v>
      </c>
      <c r="W25" s="476" t="n">
        <v>0</v>
      </c>
      <c r="X25" s="476" t="n">
        <v>0</v>
      </c>
      <c r="Y25" s="476" t="n">
        <v>0</v>
      </c>
      <c r="Z25" s="476" t="n">
        <v>0</v>
      </c>
      <c r="AA25" s="476" t="n">
        <v>0</v>
      </c>
      <c r="AB25" s="476" t="n">
        <v>0</v>
      </c>
      <c r="AC25" s="476" t="n">
        <v>0</v>
      </c>
      <c r="AD25" s="476" t="n">
        <v>0</v>
      </c>
      <c r="AE25" s="476" t="n">
        <v>0</v>
      </c>
      <c r="AF25" s="476" t="n">
        <v>0</v>
      </c>
      <c r="AG25" s="476" t="n">
        <v>0</v>
      </c>
      <c r="AH25" s="476" t="n">
        <v>0</v>
      </c>
      <c r="AI25" s="476" t="n">
        <v>0</v>
      </c>
      <c r="AJ25" s="476" t="n">
        <v>0</v>
      </c>
      <c r="AK25" s="476" t="n">
        <v>0</v>
      </c>
      <c r="AL25" s="476" t="n">
        <v>0</v>
      </c>
      <c r="AM25" s="476" t="n">
        <v>0</v>
      </c>
      <c r="AN25" s="476" t="n">
        <v>0</v>
      </c>
      <c r="AO25" s="476" t="n">
        <v>0</v>
      </c>
      <c r="AP25" s="476" t="n">
        <v>0</v>
      </c>
      <c r="AQ25" s="476" t="n">
        <v>0</v>
      </c>
      <c r="AR25" s="476" t="n">
        <v>0</v>
      </c>
      <c r="AS25" s="476" t="n">
        <v>0</v>
      </c>
      <c r="AT25" s="476" t="n">
        <v>0</v>
      </c>
      <c r="AU25" s="477" t="n">
        <f aca="false">SUM(C25:AT25)</f>
        <v>1</v>
      </c>
    </row>
    <row r="26" customFormat="false" ht="12" hidden="false" customHeight="true" outlineLevel="0" collapsed="false">
      <c r="A26" s="478" t="str">
        <f aca="false">t1!A26</f>
        <v>POSIZIONE ECONOMICA C5</v>
      </c>
      <c r="B26" s="479" t="str">
        <f aca="false">t1!B26</f>
        <v>046000</v>
      </c>
      <c r="C26" s="482" t="n">
        <v>0</v>
      </c>
      <c r="D26" s="481" t="n">
        <v>0</v>
      </c>
      <c r="E26" s="481" t="n">
        <v>0</v>
      </c>
      <c r="F26" s="481" t="n">
        <v>0</v>
      </c>
      <c r="G26" s="481" t="n">
        <v>0</v>
      </c>
      <c r="H26" s="481" t="n">
        <v>0</v>
      </c>
      <c r="I26" s="481" t="n">
        <v>0</v>
      </c>
      <c r="J26" s="481" t="n">
        <v>0</v>
      </c>
      <c r="K26" s="481" t="n">
        <v>0</v>
      </c>
      <c r="L26" s="481" t="n">
        <v>0</v>
      </c>
      <c r="M26" s="481" t="n">
        <v>0</v>
      </c>
      <c r="N26" s="481" t="n">
        <v>0</v>
      </c>
      <c r="O26" s="481" t="n">
        <v>0</v>
      </c>
      <c r="P26" s="481" t="n">
        <v>0</v>
      </c>
      <c r="Q26" s="481" t="n">
        <v>0</v>
      </c>
      <c r="R26" s="481" t="n">
        <v>0</v>
      </c>
      <c r="S26" s="481" t="n">
        <v>0</v>
      </c>
      <c r="T26" s="481" t="n">
        <v>0</v>
      </c>
      <c r="U26" s="481" t="n">
        <v>0</v>
      </c>
      <c r="V26" s="481" t="n">
        <v>0</v>
      </c>
      <c r="W26" s="481" t="n">
        <v>0</v>
      </c>
      <c r="X26" s="481" t="n">
        <v>0</v>
      </c>
      <c r="Y26" s="481" t="n">
        <v>0</v>
      </c>
      <c r="Z26" s="481" t="n">
        <v>0</v>
      </c>
      <c r="AA26" s="481" t="n">
        <v>0</v>
      </c>
      <c r="AB26" s="481" t="n">
        <v>0</v>
      </c>
      <c r="AC26" s="481" t="n">
        <v>0</v>
      </c>
      <c r="AD26" s="481" t="n">
        <v>0</v>
      </c>
      <c r="AE26" s="481" t="n">
        <v>0</v>
      </c>
      <c r="AF26" s="481" t="n">
        <v>0</v>
      </c>
      <c r="AG26" s="481" t="n">
        <v>0</v>
      </c>
      <c r="AH26" s="481" t="n">
        <v>0</v>
      </c>
      <c r="AI26" s="481" t="n">
        <v>0</v>
      </c>
      <c r="AJ26" s="481" t="n">
        <v>0</v>
      </c>
      <c r="AK26" s="481" t="n">
        <v>0</v>
      </c>
      <c r="AL26" s="481" t="n">
        <v>0</v>
      </c>
      <c r="AM26" s="481" t="n">
        <v>0</v>
      </c>
      <c r="AN26" s="481" t="n">
        <v>0</v>
      </c>
      <c r="AO26" s="481" t="n">
        <v>0</v>
      </c>
      <c r="AP26" s="481" t="n">
        <v>0</v>
      </c>
      <c r="AQ26" s="481" t="n">
        <v>0</v>
      </c>
      <c r="AR26" s="481" t="n">
        <v>0</v>
      </c>
      <c r="AS26" s="481" t="n">
        <v>0</v>
      </c>
      <c r="AT26" s="481" t="n">
        <v>0</v>
      </c>
      <c r="AU26" s="477" t="n">
        <f aca="false">SUM(C26:AT26)</f>
        <v>0</v>
      </c>
    </row>
    <row r="27" customFormat="false" ht="12" hidden="false" customHeight="true" outlineLevel="0" collapsed="false">
      <c r="A27" s="478" t="str">
        <f aca="false">t1!A27</f>
        <v>POSIZIONE ECONOMICA C4</v>
      </c>
      <c r="B27" s="479" t="str">
        <f aca="false">t1!B27</f>
        <v>045000</v>
      </c>
      <c r="C27" s="482" t="n">
        <v>0</v>
      </c>
      <c r="D27" s="481" t="n">
        <v>0</v>
      </c>
      <c r="E27" s="481" t="n">
        <v>0</v>
      </c>
      <c r="F27" s="481" t="n">
        <v>0</v>
      </c>
      <c r="G27" s="481" t="n">
        <v>0</v>
      </c>
      <c r="H27" s="481" t="n">
        <v>0</v>
      </c>
      <c r="I27" s="481" t="n">
        <v>0</v>
      </c>
      <c r="J27" s="481" t="n">
        <v>0</v>
      </c>
      <c r="K27" s="481" t="n">
        <v>0</v>
      </c>
      <c r="L27" s="481" t="n">
        <v>0</v>
      </c>
      <c r="M27" s="481" t="n">
        <v>0</v>
      </c>
      <c r="N27" s="481" t="n">
        <v>0</v>
      </c>
      <c r="O27" s="481" t="n">
        <v>0</v>
      </c>
      <c r="P27" s="481" t="n">
        <v>0</v>
      </c>
      <c r="Q27" s="481" t="n">
        <v>0</v>
      </c>
      <c r="R27" s="481" t="n">
        <v>0</v>
      </c>
      <c r="S27" s="481" t="n">
        <v>0</v>
      </c>
      <c r="T27" s="481" t="n">
        <v>0</v>
      </c>
      <c r="U27" s="481" t="n">
        <v>0</v>
      </c>
      <c r="V27" s="481" t="n">
        <v>0</v>
      </c>
      <c r="W27" s="481" t="n">
        <v>2</v>
      </c>
      <c r="X27" s="481" t="n">
        <v>0</v>
      </c>
      <c r="Y27" s="481" t="n">
        <v>0</v>
      </c>
      <c r="Z27" s="481" t="n">
        <v>0</v>
      </c>
      <c r="AA27" s="481" t="n">
        <v>0</v>
      </c>
      <c r="AB27" s="481" t="n">
        <v>0</v>
      </c>
      <c r="AC27" s="481" t="n">
        <v>0</v>
      </c>
      <c r="AD27" s="481" t="n">
        <v>0</v>
      </c>
      <c r="AE27" s="481" t="n">
        <v>0</v>
      </c>
      <c r="AF27" s="481" t="n">
        <v>0</v>
      </c>
      <c r="AG27" s="481" t="n">
        <v>0</v>
      </c>
      <c r="AH27" s="481" t="n">
        <v>0</v>
      </c>
      <c r="AI27" s="481" t="n">
        <v>0</v>
      </c>
      <c r="AJ27" s="481" t="n">
        <v>0</v>
      </c>
      <c r="AK27" s="481" t="n">
        <v>0</v>
      </c>
      <c r="AL27" s="481" t="n">
        <v>0</v>
      </c>
      <c r="AM27" s="481" t="n">
        <v>0</v>
      </c>
      <c r="AN27" s="481" t="n">
        <v>0</v>
      </c>
      <c r="AO27" s="481" t="n">
        <v>0</v>
      </c>
      <c r="AP27" s="481" t="n">
        <v>0</v>
      </c>
      <c r="AQ27" s="481" t="n">
        <v>0</v>
      </c>
      <c r="AR27" s="481" t="n">
        <v>0</v>
      </c>
      <c r="AS27" s="481" t="n">
        <v>0</v>
      </c>
      <c r="AT27" s="481" t="n">
        <v>0</v>
      </c>
      <c r="AU27" s="477" t="n">
        <f aca="false">SUM(C27:AT27)</f>
        <v>2</v>
      </c>
    </row>
    <row r="28" customFormat="false" ht="12" hidden="false" customHeight="true" outlineLevel="0" collapsed="false">
      <c r="A28" s="478" t="str">
        <f aca="false">t1!A28</f>
        <v>POSIZIONE ECONOMICA C3</v>
      </c>
      <c r="B28" s="479" t="str">
        <f aca="false">t1!B28</f>
        <v>043000</v>
      </c>
      <c r="C28" s="482" t="n">
        <v>0</v>
      </c>
      <c r="D28" s="481" t="n">
        <v>0</v>
      </c>
      <c r="E28" s="481" t="n">
        <v>0</v>
      </c>
      <c r="F28" s="481" t="n">
        <v>0</v>
      </c>
      <c r="G28" s="481" t="n">
        <v>0</v>
      </c>
      <c r="H28" s="481" t="n">
        <v>0</v>
      </c>
      <c r="I28" s="481" t="n">
        <v>0</v>
      </c>
      <c r="J28" s="481" t="n">
        <v>0</v>
      </c>
      <c r="K28" s="481" t="n">
        <v>0</v>
      </c>
      <c r="L28" s="481" t="n">
        <v>0</v>
      </c>
      <c r="M28" s="481" t="n">
        <v>0</v>
      </c>
      <c r="N28" s="481" t="n">
        <v>0</v>
      </c>
      <c r="O28" s="481" t="n">
        <v>0</v>
      </c>
      <c r="P28" s="481" t="n">
        <v>0</v>
      </c>
      <c r="Q28" s="481" t="n">
        <v>0</v>
      </c>
      <c r="R28" s="481" t="n">
        <v>0</v>
      </c>
      <c r="S28" s="481" t="n">
        <v>0</v>
      </c>
      <c r="T28" s="481" t="n">
        <v>0</v>
      </c>
      <c r="U28" s="481" t="n">
        <v>0</v>
      </c>
      <c r="V28" s="481" t="n">
        <v>0</v>
      </c>
      <c r="W28" s="481" t="n">
        <v>0</v>
      </c>
      <c r="X28" s="481" t="n">
        <v>1</v>
      </c>
      <c r="Y28" s="481" t="n">
        <v>0</v>
      </c>
      <c r="Z28" s="481" t="n">
        <v>0</v>
      </c>
      <c r="AA28" s="481" t="n">
        <v>0</v>
      </c>
      <c r="AB28" s="481" t="n">
        <v>0</v>
      </c>
      <c r="AC28" s="481" t="n">
        <v>0</v>
      </c>
      <c r="AD28" s="481" t="n">
        <v>0</v>
      </c>
      <c r="AE28" s="481" t="n">
        <v>0</v>
      </c>
      <c r="AF28" s="481" t="n">
        <v>0</v>
      </c>
      <c r="AG28" s="481" t="n">
        <v>0</v>
      </c>
      <c r="AH28" s="481" t="n">
        <v>0</v>
      </c>
      <c r="AI28" s="481" t="n">
        <v>0</v>
      </c>
      <c r="AJ28" s="481" t="n">
        <v>0</v>
      </c>
      <c r="AK28" s="481" t="n">
        <v>0</v>
      </c>
      <c r="AL28" s="481" t="n">
        <v>0</v>
      </c>
      <c r="AM28" s="481" t="n">
        <v>0</v>
      </c>
      <c r="AN28" s="481" t="n">
        <v>0</v>
      </c>
      <c r="AO28" s="481" t="n">
        <v>0</v>
      </c>
      <c r="AP28" s="481" t="n">
        <v>0</v>
      </c>
      <c r="AQ28" s="481" t="n">
        <v>0</v>
      </c>
      <c r="AR28" s="481" t="n">
        <v>0</v>
      </c>
      <c r="AS28" s="481" t="n">
        <v>0</v>
      </c>
      <c r="AT28" s="481" t="n">
        <v>0</v>
      </c>
      <c r="AU28" s="477" t="n">
        <f aca="false">SUM(C28:AT28)</f>
        <v>1</v>
      </c>
    </row>
    <row r="29" customFormat="false" ht="12" hidden="false" customHeight="true" outlineLevel="0" collapsed="false">
      <c r="A29" s="478" t="str">
        <f aca="false">t1!A29</f>
        <v>POSIZIONE ECONOMICA C2</v>
      </c>
      <c r="B29" s="479" t="str">
        <f aca="false">t1!B29</f>
        <v>042000</v>
      </c>
      <c r="C29" s="482" t="n">
        <v>0</v>
      </c>
      <c r="D29" s="481" t="n">
        <v>0</v>
      </c>
      <c r="E29" s="481" t="n">
        <v>0</v>
      </c>
      <c r="F29" s="481" t="n">
        <v>0</v>
      </c>
      <c r="G29" s="481" t="n">
        <v>0</v>
      </c>
      <c r="H29" s="481" t="n">
        <v>0</v>
      </c>
      <c r="I29" s="481" t="n">
        <v>0</v>
      </c>
      <c r="J29" s="481" t="n">
        <v>0</v>
      </c>
      <c r="K29" s="481" t="n">
        <v>0</v>
      </c>
      <c r="L29" s="481" t="n">
        <v>0</v>
      </c>
      <c r="M29" s="481" t="n">
        <v>0</v>
      </c>
      <c r="N29" s="481" t="n">
        <v>0</v>
      </c>
      <c r="O29" s="481" t="n">
        <v>0</v>
      </c>
      <c r="P29" s="481" t="n">
        <v>0</v>
      </c>
      <c r="Q29" s="481" t="n">
        <v>0</v>
      </c>
      <c r="R29" s="481" t="n">
        <v>0</v>
      </c>
      <c r="S29" s="481" t="n">
        <v>0</v>
      </c>
      <c r="T29" s="481" t="n">
        <v>0</v>
      </c>
      <c r="U29" s="481" t="n">
        <v>0</v>
      </c>
      <c r="V29" s="481" t="n">
        <v>0</v>
      </c>
      <c r="W29" s="481" t="n">
        <v>0</v>
      </c>
      <c r="X29" s="481" t="n">
        <v>0</v>
      </c>
      <c r="Y29" s="481" t="n">
        <v>1</v>
      </c>
      <c r="Z29" s="481" t="n">
        <v>0</v>
      </c>
      <c r="AA29" s="481" t="n">
        <v>0</v>
      </c>
      <c r="AB29" s="481" t="n">
        <v>0</v>
      </c>
      <c r="AC29" s="481" t="n">
        <v>0</v>
      </c>
      <c r="AD29" s="481" t="n">
        <v>0</v>
      </c>
      <c r="AE29" s="481" t="n">
        <v>0</v>
      </c>
      <c r="AF29" s="481" t="n">
        <v>0</v>
      </c>
      <c r="AG29" s="481" t="n">
        <v>0</v>
      </c>
      <c r="AH29" s="481" t="n">
        <v>0</v>
      </c>
      <c r="AI29" s="481" t="n">
        <v>0</v>
      </c>
      <c r="AJ29" s="481" t="n">
        <v>0</v>
      </c>
      <c r="AK29" s="481" t="n">
        <v>0</v>
      </c>
      <c r="AL29" s="481" t="n">
        <v>0</v>
      </c>
      <c r="AM29" s="481" t="n">
        <v>0</v>
      </c>
      <c r="AN29" s="481" t="n">
        <v>0</v>
      </c>
      <c r="AO29" s="481" t="n">
        <v>0</v>
      </c>
      <c r="AP29" s="481" t="n">
        <v>0</v>
      </c>
      <c r="AQ29" s="481" t="n">
        <v>0</v>
      </c>
      <c r="AR29" s="481" t="n">
        <v>0</v>
      </c>
      <c r="AS29" s="481" t="n">
        <v>0</v>
      </c>
      <c r="AT29" s="481" t="n">
        <v>0</v>
      </c>
      <c r="AU29" s="477" t="n">
        <f aca="false">SUM(C29:AT29)</f>
        <v>1</v>
      </c>
    </row>
    <row r="30" customFormat="false" ht="12" hidden="false" customHeight="true" outlineLevel="0" collapsed="false">
      <c r="A30" s="478" t="str">
        <f aca="false">t1!A30</f>
        <v>POSIZIONE ECONOMICA DI ACCESSO C1</v>
      </c>
      <c r="B30" s="479" t="str">
        <f aca="false">t1!B30</f>
        <v>056000</v>
      </c>
      <c r="C30" s="483" t="n">
        <v>0</v>
      </c>
      <c r="D30" s="484" t="n">
        <v>0</v>
      </c>
      <c r="E30" s="484" t="n">
        <v>0</v>
      </c>
      <c r="F30" s="484" t="n">
        <v>0</v>
      </c>
      <c r="G30" s="484" t="n">
        <v>0</v>
      </c>
      <c r="H30" s="484" t="n">
        <v>0</v>
      </c>
      <c r="I30" s="484" t="n">
        <v>0</v>
      </c>
      <c r="J30" s="484" t="n">
        <v>0</v>
      </c>
      <c r="K30" s="484" t="n">
        <v>0</v>
      </c>
      <c r="L30" s="484" t="n">
        <v>0</v>
      </c>
      <c r="M30" s="484" t="n">
        <v>0</v>
      </c>
      <c r="N30" s="484" t="n">
        <v>0</v>
      </c>
      <c r="O30" s="484" t="n">
        <v>0</v>
      </c>
      <c r="P30" s="484" t="n">
        <v>0</v>
      </c>
      <c r="Q30" s="484" t="n">
        <v>0</v>
      </c>
      <c r="R30" s="484" t="n">
        <v>0</v>
      </c>
      <c r="S30" s="484" t="n">
        <v>0</v>
      </c>
      <c r="T30" s="484" t="n">
        <v>0</v>
      </c>
      <c r="U30" s="484" t="n">
        <v>0</v>
      </c>
      <c r="V30" s="484" t="n">
        <v>0</v>
      </c>
      <c r="W30" s="484" t="n">
        <v>0</v>
      </c>
      <c r="X30" s="484" t="n">
        <v>0</v>
      </c>
      <c r="Y30" s="484" t="n">
        <v>0</v>
      </c>
      <c r="Z30" s="484" t="n">
        <v>4</v>
      </c>
      <c r="AA30" s="484" t="n">
        <v>0</v>
      </c>
      <c r="AB30" s="484" t="n">
        <v>0</v>
      </c>
      <c r="AC30" s="484" t="n">
        <v>0</v>
      </c>
      <c r="AD30" s="484" t="n">
        <v>0</v>
      </c>
      <c r="AE30" s="484" t="n">
        <v>0</v>
      </c>
      <c r="AF30" s="484" t="n">
        <v>0</v>
      </c>
      <c r="AG30" s="484" t="n">
        <v>0</v>
      </c>
      <c r="AH30" s="484" t="n">
        <v>0</v>
      </c>
      <c r="AI30" s="484" t="n">
        <v>0</v>
      </c>
      <c r="AJ30" s="484" t="n">
        <v>0</v>
      </c>
      <c r="AK30" s="484" t="n">
        <v>0</v>
      </c>
      <c r="AL30" s="484" t="n">
        <v>0</v>
      </c>
      <c r="AM30" s="484" t="n">
        <v>0</v>
      </c>
      <c r="AN30" s="484" t="n">
        <v>0</v>
      </c>
      <c r="AO30" s="484" t="n">
        <v>0</v>
      </c>
      <c r="AP30" s="484" t="n">
        <v>0</v>
      </c>
      <c r="AQ30" s="484" t="n">
        <v>0</v>
      </c>
      <c r="AR30" s="484" t="n">
        <v>0</v>
      </c>
      <c r="AS30" s="484" t="n">
        <v>0</v>
      </c>
      <c r="AT30" s="484" t="n">
        <v>0</v>
      </c>
      <c r="AU30" s="477" t="n">
        <f aca="false">SUM(C30:AT30)</f>
        <v>4</v>
      </c>
    </row>
    <row r="31" customFormat="false" ht="12" hidden="false" customHeight="true" outlineLevel="0" collapsed="false">
      <c r="A31" s="478" t="str">
        <f aca="false">t1!A31</f>
        <v>POSIZ. ECON. B7 - PROFILO ACCESSO B3</v>
      </c>
      <c r="B31" s="479" t="str">
        <f aca="false">t1!B31</f>
        <v>0B7A00</v>
      </c>
      <c r="C31" s="483" t="n">
        <v>0</v>
      </c>
      <c r="D31" s="484" t="n">
        <v>0</v>
      </c>
      <c r="E31" s="484" t="n">
        <v>0</v>
      </c>
      <c r="F31" s="484" t="n">
        <v>0</v>
      </c>
      <c r="G31" s="484" t="n">
        <v>0</v>
      </c>
      <c r="H31" s="484" t="n">
        <v>0</v>
      </c>
      <c r="I31" s="484" t="n">
        <v>0</v>
      </c>
      <c r="J31" s="484" t="n">
        <v>0</v>
      </c>
      <c r="K31" s="484" t="n">
        <v>0</v>
      </c>
      <c r="L31" s="484" t="n">
        <v>0</v>
      </c>
      <c r="M31" s="484" t="n">
        <v>0</v>
      </c>
      <c r="N31" s="484" t="n">
        <v>0</v>
      </c>
      <c r="O31" s="484" t="n">
        <v>0</v>
      </c>
      <c r="P31" s="484" t="n">
        <v>0</v>
      </c>
      <c r="Q31" s="484" t="n">
        <v>0</v>
      </c>
      <c r="R31" s="484" t="n">
        <v>0</v>
      </c>
      <c r="S31" s="484" t="n">
        <v>0</v>
      </c>
      <c r="T31" s="484" t="n">
        <v>0</v>
      </c>
      <c r="U31" s="484" t="n">
        <v>0</v>
      </c>
      <c r="V31" s="484" t="n">
        <v>0</v>
      </c>
      <c r="W31" s="484" t="n">
        <v>0</v>
      </c>
      <c r="X31" s="484" t="n">
        <v>0</v>
      </c>
      <c r="Y31" s="484" t="n">
        <v>0</v>
      </c>
      <c r="Z31" s="484" t="n">
        <v>0</v>
      </c>
      <c r="AA31" s="484" t="n">
        <v>0</v>
      </c>
      <c r="AB31" s="484" t="n">
        <v>0</v>
      </c>
      <c r="AC31" s="484" t="n">
        <v>0</v>
      </c>
      <c r="AD31" s="484" t="n">
        <v>0</v>
      </c>
      <c r="AE31" s="484" t="n">
        <v>0</v>
      </c>
      <c r="AF31" s="484" t="n">
        <v>0</v>
      </c>
      <c r="AG31" s="484" t="n">
        <v>0</v>
      </c>
      <c r="AH31" s="484" t="n">
        <v>0</v>
      </c>
      <c r="AI31" s="484" t="n">
        <v>0</v>
      </c>
      <c r="AJ31" s="484" t="n">
        <v>0</v>
      </c>
      <c r="AK31" s="484" t="n">
        <v>0</v>
      </c>
      <c r="AL31" s="484" t="n">
        <v>0</v>
      </c>
      <c r="AM31" s="484" t="n">
        <v>0</v>
      </c>
      <c r="AN31" s="484" t="n">
        <v>0</v>
      </c>
      <c r="AO31" s="484" t="n">
        <v>0</v>
      </c>
      <c r="AP31" s="484" t="n">
        <v>0</v>
      </c>
      <c r="AQ31" s="484" t="n">
        <v>0</v>
      </c>
      <c r="AR31" s="484" t="n">
        <v>0</v>
      </c>
      <c r="AS31" s="484" t="n">
        <v>0</v>
      </c>
      <c r="AT31" s="484" t="n">
        <v>0</v>
      </c>
      <c r="AU31" s="477" t="n">
        <f aca="false">SUM(C31:AT31)</f>
        <v>0</v>
      </c>
    </row>
    <row r="32" customFormat="false" ht="12" hidden="false" customHeight="true" outlineLevel="0" collapsed="false">
      <c r="A32" s="478" t="str">
        <f aca="false">t1!A32</f>
        <v>POSIZ. ECON. B7 - PROFILO  ACCESSO B1</v>
      </c>
      <c r="B32" s="479" t="str">
        <f aca="false">t1!B32</f>
        <v>0B7000</v>
      </c>
      <c r="C32" s="483" t="n">
        <v>0</v>
      </c>
      <c r="D32" s="484" t="n">
        <v>0</v>
      </c>
      <c r="E32" s="484" t="n">
        <v>0</v>
      </c>
      <c r="F32" s="484" t="n">
        <v>0</v>
      </c>
      <c r="G32" s="484" t="n">
        <v>0</v>
      </c>
      <c r="H32" s="484" t="n">
        <v>0</v>
      </c>
      <c r="I32" s="484" t="n">
        <v>0</v>
      </c>
      <c r="J32" s="484" t="n">
        <v>0</v>
      </c>
      <c r="K32" s="484" t="n">
        <v>0</v>
      </c>
      <c r="L32" s="484" t="n">
        <v>0</v>
      </c>
      <c r="M32" s="484" t="n">
        <v>0</v>
      </c>
      <c r="N32" s="484" t="n">
        <v>0</v>
      </c>
      <c r="O32" s="484" t="n">
        <v>0</v>
      </c>
      <c r="P32" s="484" t="n">
        <v>0</v>
      </c>
      <c r="Q32" s="484" t="n">
        <v>0</v>
      </c>
      <c r="R32" s="484" t="n">
        <v>0</v>
      </c>
      <c r="S32" s="484" t="n">
        <v>0</v>
      </c>
      <c r="T32" s="484" t="n">
        <v>0</v>
      </c>
      <c r="U32" s="484" t="n">
        <v>0</v>
      </c>
      <c r="V32" s="484" t="n">
        <v>0</v>
      </c>
      <c r="W32" s="484" t="n">
        <v>0</v>
      </c>
      <c r="X32" s="484" t="n">
        <v>0</v>
      </c>
      <c r="Y32" s="484" t="n">
        <v>0</v>
      </c>
      <c r="Z32" s="484" t="n">
        <v>0</v>
      </c>
      <c r="AA32" s="484" t="n">
        <v>0</v>
      </c>
      <c r="AB32" s="484" t="n">
        <v>0</v>
      </c>
      <c r="AC32" s="484" t="n">
        <v>0</v>
      </c>
      <c r="AD32" s="484" t="n">
        <v>0</v>
      </c>
      <c r="AE32" s="484" t="n">
        <v>0</v>
      </c>
      <c r="AF32" s="484" t="n">
        <v>0</v>
      </c>
      <c r="AG32" s="484" t="n">
        <v>0</v>
      </c>
      <c r="AH32" s="484" t="n">
        <v>0</v>
      </c>
      <c r="AI32" s="484" t="n">
        <v>0</v>
      </c>
      <c r="AJ32" s="484" t="n">
        <v>0</v>
      </c>
      <c r="AK32" s="484" t="n">
        <v>0</v>
      </c>
      <c r="AL32" s="484" t="n">
        <v>0</v>
      </c>
      <c r="AM32" s="484" t="n">
        <v>0</v>
      </c>
      <c r="AN32" s="484" t="n">
        <v>0</v>
      </c>
      <c r="AO32" s="484" t="n">
        <v>0</v>
      </c>
      <c r="AP32" s="484" t="n">
        <v>0</v>
      </c>
      <c r="AQ32" s="484" t="n">
        <v>0</v>
      </c>
      <c r="AR32" s="484" t="n">
        <v>0</v>
      </c>
      <c r="AS32" s="484" t="n">
        <v>0</v>
      </c>
      <c r="AT32" s="484" t="n">
        <v>0</v>
      </c>
      <c r="AU32" s="477" t="n">
        <f aca="false">SUM(C32:AT32)</f>
        <v>0</v>
      </c>
    </row>
    <row r="33" customFormat="false" ht="12" hidden="false" customHeight="true" outlineLevel="0" collapsed="false">
      <c r="A33" s="478" t="str">
        <f aca="false">t1!A33</f>
        <v>POSIZ. ECON. B6 PROFILI ACCESSO B3</v>
      </c>
      <c r="B33" s="479" t="str">
        <f aca="false">t1!B33</f>
        <v>038490</v>
      </c>
      <c r="C33" s="483" t="n">
        <v>0</v>
      </c>
      <c r="D33" s="484" t="n">
        <v>0</v>
      </c>
      <c r="E33" s="484" t="n">
        <v>0</v>
      </c>
      <c r="F33" s="484" t="n">
        <v>0</v>
      </c>
      <c r="G33" s="484" t="n">
        <v>0</v>
      </c>
      <c r="H33" s="484" t="n">
        <v>0</v>
      </c>
      <c r="I33" s="484" t="n">
        <v>0</v>
      </c>
      <c r="J33" s="484" t="n">
        <v>0</v>
      </c>
      <c r="K33" s="484" t="n">
        <v>0</v>
      </c>
      <c r="L33" s="484" t="n">
        <v>0</v>
      </c>
      <c r="M33" s="484" t="n">
        <v>0</v>
      </c>
      <c r="N33" s="484" t="n">
        <v>0</v>
      </c>
      <c r="O33" s="484" t="n">
        <v>0</v>
      </c>
      <c r="P33" s="484" t="n">
        <v>0</v>
      </c>
      <c r="Q33" s="484" t="n">
        <v>0</v>
      </c>
      <c r="R33" s="484" t="n">
        <v>0</v>
      </c>
      <c r="S33" s="484" t="n">
        <v>0</v>
      </c>
      <c r="T33" s="484" t="n">
        <v>0</v>
      </c>
      <c r="U33" s="484" t="n">
        <v>0</v>
      </c>
      <c r="V33" s="484" t="n">
        <v>0</v>
      </c>
      <c r="W33" s="484" t="n">
        <v>0</v>
      </c>
      <c r="X33" s="484" t="n">
        <v>0</v>
      </c>
      <c r="Y33" s="484" t="n">
        <v>0</v>
      </c>
      <c r="Z33" s="484" t="n">
        <v>0</v>
      </c>
      <c r="AA33" s="484" t="n">
        <v>0</v>
      </c>
      <c r="AB33" s="484" t="n">
        <v>0</v>
      </c>
      <c r="AC33" s="484" t="n">
        <v>0</v>
      </c>
      <c r="AD33" s="484" t="n">
        <v>0</v>
      </c>
      <c r="AE33" s="484" t="n">
        <v>0</v>
      </c>
      <c r="AF33" s="484" t="n">
        <v>0</v>
      </c>
      <c r="AG33" s="484" t="n">
        <v>0</v>
      </c>
      <c r="AH33" s="484" t="n">
        <v>0</v>
      </c>
      <c r="AI33" s="484" t="n">
        <v>0</v>
      </c>
      <c r="AJ33" s="484" t="n">
        <v>0</v>
      </c>
      <c r="AK33" s="484" t="n">
        <v>0</v>
      </c>
      <c r="AL33" s="484" t="n">
        <v>0</v>
      </c>
      <c r="AM33" s="484" t="n">
        <v>0</v>
      </c>
      <c r="AN33" s="484" t="n">
        <v>0</v>
      </c>
      <c r="AO33" s="484" t="n">
        <v>0</v>
      </c>
      <c r="AP33" s="484" t="n">
        <v>0</v>
      </c>
      <c r="AQ33" s="484" t="n">
        <v>0</v>
      </c>
      <c r="AR33" s="484" t="n">
        <v>0</v>
      </c>
      <c r="AS33" s="484" t="n">
        <v>0</v>
      </c>
      <c r="AT33" s="484" t="n">
        <v>0</v>
      </c>
      <c r="AU33" s="477" t="n">
        <f aca="false">SUM(C33:AT33)</f>
        <v>0</v>
      </c>
    </row>
    <row r="34" customFormat="false" ht="12" hidden="false" customHeight="true" outlineLevel="0" collapsed="false">
      <c r="A34" s="478" t="str">
        <f aca="false">t1!A34</f>
        <v>POSIZ. ECON. B6 PROFILI ACCESSO B1</v>
      </c>
      <c r="B34" s="479" t="str">
        <f aca="false">t1!B34</f>
        <v>038491</v>
      </c>
      <c r="C34" s="483" t="n">
        <v>0</v>
      </c>
      <c r="D34" s="484" t="n">
        <v>0</v>
      </c>
      <c r="E34" s="484" t="n">
        <v>0</v>
      </c>
      <c r="F34" s="484" t="n">
        <v>0</v>
      </c>
      <c r="G34" s="484" t="n">
        <v>0</v>
      </c>
      <c r="H34" s="484" t="n">
        <v>0</v>
      </c>
      <c r="I34" s="484" t="n">
        <v>0</v>
      </c>
      <c r="J34" s="484" t="n">
        <v>0</v>
      </c>
      <c r="K34" s="484" t="n">
        <v>0</v>
      </c>
      <c r="L34" s="484" t="n">
        <v>0</v>
      </c>
      <c r="M34" s="484" t="n">
        <v>0</v>
      </c>
      <c r="N34" s="484" t="n">
        <v>0</v>
      </c>
      <c r="O34" s="484" t="n">
        <v>0</v>
      </c>
      <c r="P34" s="484" t="n">
        <v>0</v>
      </c>
      <c r="Q34" s="484" t="n">
        <v>0</v>
      </c>
      <c r="R34" s="484" t="n">
        <v>0</v>
      </c>
      <c r="S34" s="484" t="n">
        <v>0</v>
      </c>
      <c r="T34" s="484" t="n">
        <v>0</v>
      </c>
      <c r="U34" s="484" t="n">
        <v>0</v>
      </c>
      <c r="V34" s="484" t="n">
        <v>0</v>
      </c>
      <c r="W34" s="484" t="n">
        <v>0</v>
      </c>
      <c r="X34" s="484" t="n">
        <v>0</v>
      </c>
      <c r="Y34" s="484" t="n">
        <v>0</v>
      </c>
      <c r="Z34" s="484" t="n">
        <v>0</v>
      </c>
      <c r="AA34" s="484" t="n">
        <v>0</v>
      </c>
      <c r="AB34" s="484" t="n">
        <v>0</v>
      </c>
      <c r="AC34" s="484" t="n">
        <v>0</v>
      </c>
      <c r="AD34" s="484" t="n">
        <v>0</v>
      </c>
      <c r="AE34" s="484" t="n">
        <v>0</v>
      </c>
      <c r="AF34" s="484" t="n">
        <v>0</v>
      </c>
      <c r="AG34" s="484" t="n">
        <v>0</v>
      </c>
      <c r="AH34" s="484" t="n">
        <v>0</v>
      </c>
      <c r="AI34" s="484" t="n">
        <v>0</v>
      </c>
      <c r="AJ34" s="484" t="n">
        <v>0</v>
      </c>
      <c r="AK34" s="484" t="n">
        <v>0</v>
      </c>
      <c r="AL34" s="484" t="n">
        <v>0</v>
      </c>
      <c r="AM34" s="484" t="n">
        <v>0</v>
      </c>
      <c r="AN34" s="484" t="n">
        <v>0</v>
      </c>
      <c r="AO34" s="484" t="n">
        <v>0</v>
      </c>
      <c r="AP34" s="484" t="n">
        <v>0</v>
      </c>
      <c r="AQ34" s="484" t="n">
        <v>0</v>
      </c>
      <c r="AR34" s="484" t="n">
        <v>0</v>
      </c>
      <c r="AS34" s="484" t="n">
        <v>0</v>
      </c>
      <c r="AT34" s="484" t="n">
        <v>0</v>
      </c>
      <c r="AU34" s="477" t="n">
        <f aca="false">SUM(C34:AT34)</f>
        <v>0</v>
      </c>
    </row>
    <row r="35" customFormat="false" ht="12" hidden="false" customHeight="true" outlineLevel="0" collapsed="false">
      <c r="A35" s="478" t="str">
        <f aca="false">t1!A35</f>
        <v>POSIZ. ECON. B5 PROFILI ACCESSO B3</v>
      </c>
      <c r="B35" s="479" t="str">
        <f aca="false">t1!B35</f>
        <v>037492</v>
      </c>
      <c r="C35" s="483" t="n">
        <v>0</v>
      </c>
      <c r="D35" s="484" t="n">
        <v>0</v>
      </c>
      <c r="E35" s="484" t="n">
        <v>0</v>
      </c>
      <c r="F35" s="484" t="n">
        <v>0</v>
      </c>
      <c r="G35" s="484" t="n">
        <v>0</v>
      </c>
      <c r="H35" s="484" t="n">
        <v>0</v>
      </c>
      <c r="I35" s="484" t="n">
        <v>0</v>
      </c>
      <c r="J35" s="484" t="n">
        <v>0</v>
      </c>
      <c r="K35" s="484" t="n">
        <v>0</v>
      </c>
      <c r="L35" s="484" t="n">
        <v>0</v>
      </c>
      <c r="M35" s="484" t="n">
        <v>0</v>
      </c>
      <c r="N35" s="484" t="n">
        <v>0</v>
      </c>
      <c r="O35" s="484" t="n">
        <v>0</v>
      </c>
      <c r="P35" s="484" t="n">
        <v>0</v>
      </c>
      <c r="Q35" s="484" t="n">
        <v>0</v>
      </c>
      <c r="R35" s="484" t="n">
        <v>0</v>
      </c>
      <c r="S35" s="484" t="n">
        <v>0</v>
      </c>
      <c r="T35" s="484" t="n">
        <v>0</v>
      </c>
      <c r="U35" s="484" t="n">
        <v>0</v>
      </c>
      <c r="V35" s="484" t="n">
        <v>0</v>
      </c>
      <c r="W35" s="484" t="n">
        <v>0</v>
      </c>
      <c r="X35" s="484" t="n">
        <v>0</v>
      </c>
      <c r="Y35" s="484" t="n">
        <v>0</v>
      </c>
      <c r="Z35" s="484" t="n">
        <v>0</v>
      </c>
      <c r="AA35" s="484" t="n">
        <v>0</v>
      </c>
      <c r="AB35" s="484" t="n">
        <v>0</v>
      </c>
      <c r="AC35" s="484" t="n">
        <v>0</v>
      </c>
      <c r="AD35" s="484" t="n">
        <v>0</v>
      </c>
      <c r="AE35" s="484" t="n">
        <v>0</v>
      </c>
      <c r="AF35" s="484" t="n">
        <v>0</v>
      </c>
      <c r="AG35" s="484" t="n">
        <v>0</v>
      </c>
      <c r="AH35" s="484" t="n">
        <v>0</v>
      </c>
      <c r="AI35" s="484" t="n">
        <v>0</v>
      </c>
      <c r="AJ35" s="484" t="n">
        <v>0</v>
      </c>
      <c r="AK35" s="484" t="n">
        <v>0</v>
      </c>
      <c r="AL35" s="484" t="n">
        <v>0</v>
      </c>
      <c r="AM35" s="484" t="n">
        <v>0</v>
      </c>
      <c r="AN35" s="484" t="n">
        <v>0</v>
      </c>
      <c r="AO35" s="484" t="n">
        <v>0</v>
      </c>
      <c r="AP35" s="484" t="n">
        <v>0</v>
      </c>
      <c r="AQ35" s="484" t="n">
        <v>0</v>
      </c>
      <c r="AR35" s="484" t="n">
        <v>0</v>
      </c>
      <c r="AS35" s="484" t="n">
        <v>0</v>
      </c>
      <c r="AT35" s="484" t="n">
        <v>0</v>
      </c>
      <c r="AU35" s="477" t="n">
        <f aca="false">SUM(C35:AT35)</f>
        <v>0</v>
      </c>
    </row>
    <row r="36" customFormat="false" ht="12" hidden="false" customHeight="true" outlineLevel="0" collapsed="false">
      <c r="A36" s="478" t="str">
        <f aca="false">t1!A36</f>
        <v>POSIZ. ECON. B5 PROFILI ACCESSO B1</v>
      </c>
      <c r="B36" s="479" t="str">
        <f aca="false">t1!B36</f>
        <v>037493</v>
      </c>
      <c r="C36" s="483" t="n">
        <v>0</v>
      </c>
      <c r="D36" s="484" t="n">
        <v>0</v>
      </c>
      <c r="E36" s="484" t="n">
        <v>0</v>
      </c>
      <c r="F36" s="484" t="n">
        <v>0</v>
      </c>
      <c r="G36" s="484" t="n">
        <v>0</v>
      </c>
      <c r="H36" s="484" t="n">
        <v>0</v>
      </c>
      <c r="I36" s="484" t="n">
        <v>0</v>
      </c>
      <c r="J36" s="484" t="n">
        <v>0</v>
      </c>
      <c r="K36" s="484" t="n">
        <v>0</v>
      </c>
      <c r="L36" s="484" t="n">
        <v>0</v>
      </c>
      <c r="M36" s="484" t="n">
        <v>0</v>
      </c>
      <c r="N36" s="484" t="n">
        <v>0</v>
      </c>
      <c r="O36" s="484" t="n">
        <v>0</v>
      </c>
      <c r="P36" s="484" t="n">
        <v>0</v>
      </c>
      <c r="Q36" s="484" t="n">
        <v>0</v>
      </c>
      <c r="R36" s="484" t="n">
        <v>0</v>
      </c>
      <c r="S36" s="484" t="n">
        <v>0</v>
      </c>
      <c r="T36" s="484" t="n">
        <v>0</v>
      </c>
      <c r="U36" s="484" t="n">
        <v>0</v>
      </c>
      <c r="V36" s="484" t="n">
        <v>0</v>
      </c>
      <c r="W36" s="484" t="n">
        <v>0</v>
      </c>
      <c r="X36" s="484" t="n">
        <v>0</v>
      </c>
      <c r="Y36" s="484" t="n">
        <v>0</v>
      </c>
      <c r="Z36" s="484" t="n">
        <v>0</v>
      </c>
      <c r="AA36" s="484" t="n">
        <v>0</v>
      </c>
      <c r="AB36" s="484" t="n">
        <v>0</v>
      </c>
      <c r="AC36" s="484" t="n">
        <v>0</v>
      </c>
      <c r="AD36" s="484" t="n">
        <v>0</v>
      </c>
      <c r="AE36" s="484" t="n">
        <v>0</v>
      </c>
      <c r="AF36" s="484" t="n">
        <v>0</v>
      </c>
      <c r="AG36" s="484" t="n">
        <v>0</v>
      </c>
      <c r="AH36" s="484" t="n">
        <v>0</v>
      </c>
      <c r="AI36" s="484" t="n">
        <v>0</v>
      </c>
      <c r="AJ36" s="484" t="n">
        <v>0</v>
      </c>
      <c r="AK36" s="484" t="n">
        <v>0</v>
      </c>
      <c r="AL36" s="484" t="n">
        <v>0</v>
      </c>
      <c r="AM36" s="484" t="n">
        <v>0</v>
      </c>
      <c r="AN36" s="484" t="n">
        <v>0</v>
      </c>
      <c r="AO36" s="484" t="n">
        <v>0</v>
      </c>
      <c r="AP36" s="484" t="n">
        <v>0</v>
      </c>
      <c r="AQ36" s="484" t="n">
        <v>0</v>
      </c>
      <c r="AR36" s="484" t="n">
        <v>0</v>
      </c>
      <c r="AS36" s="484" t="n">
        <v>0</v>
      </c>
      <c r="AT36" s="484" t="n">
        <v>0</v>
      </c>
      <c r="AU36" s="477" t="n">
        <f aca="false">SUM(C36:AT36)</f>
        <v>0</v>
      </c>
    </row>
    <row r="37" customFormat="false" ht="12" hidden="false" customHeight="true" outlineLevel="0" collapsed="false">
      <c r="A37" s="478" t="str">
        <f aca="false">t1!A37</f>
        <v>POSIZ. ECON. B4 PROFILI ACCESSO B3</v>
      </c>
      <c r="B37" s="479" t="str">
        <f aca="false">t1!B37</f>
        <v>036494</v>
      </c>
      <c r="C37" s="483" t="n">
        <v>0</v>
      </c>
      <c r="D37" s="484" t="n">
        <v>0</v>
      </c>
      <c r="E37" s="484" t="n">
        <v>0</v>
      </c>
      <c r="F37" s="484" t="n">
        <v>0</v>
      </c>
      <c r="G37" s="484" t="n">
        <v>0</v>
      </c>
      <c r="H37" s="484" t="n">
        <v>0</v>
      </c>
      <c r="I37" s="484" t="n">
        <v>0</v>
      </c>
      <c r="J37" s="484" t="n">
        <v>0</v>
      </c>
      <c r="K37" s="484" t="n">
        <v>0</v>
      </c>
      <c r="L37" s="484" t="n">
        <v>0</v>
      </c>
      <c r="M37" s="484" t="n">
        <v>0</v>
      </c>
      <c r="N37" s="484" t="n">
        <v>0</v>
      </c>
      <c r="O37" s="484" t="n">
        <v>0</v>
      </c>
      <c r="P37" s="484" t="n">
        <v>0</v>
      </c>
      <c r="Q37" s="484" t="n">
        <v>0</v>
      </c>
      <c r="R37" s="484" t="n">
        <v>0</v>
      </c>
      <c r="S37" s="484" t="n">
        <v>0</v>
      </c>
      <c r="T37" s="484" t="n">
        <v>0</v>
      </c>
      <c r="U37" s="484" t="n">
        <v>0</v>
      </c>
      <c r="V37" s="484" t="n">
        <v>0</v>
      </c>
      <c r="W37" s="484" t="n">
        <v>0</v>
      </c>
      <c r="X37" s="484" t="n">
        <v>0</v>
      </c>
      <c r="Y37" s="484" t="n">
        <v>0</v>
      </c>
      <c r="Z37" s="484" t="n">
        <v>0</v>
      </c>
      <c r="AA37" s="484" t="n">
        <v>0</v>
      </c>
      <c r="AB37" s="484" t="n">
        <v>0</v>
      </c>
      <c r="AC37" s="484" t="n">
        <v>0</v>
      </c>
      <c r="AD37" s="484" t="n">
        <v>0</v>
      </c>
      <c r="AE37" s="484" t="n">
        <v>0</v>
      </c>
      <c r="AF37" s="484" t="n">
        <v>5</v>
      </c>
      <c r="AG37" s="484" t="n">
        <v>0</v>
      </c>
      <c r="AH37" s="484" t="n">
        <v>0</v>
      </c>
      <c r="AI37" s="484" t="n">
        <v>0</v>
      </c>
      <c r="AJ37" s="484" t="n">
        <v>0</v>
      </c>
      <c r="AK37" s="484" t="n">
        <v>0</v>
      </c>
      <c r="AL37" s="484" t="n">
        <v>0</v>
      </c>
      <c r="AM37" s="484" t="n">
        <v>0</v>
      </c>
      <c r="AN37" s="484" t="n">
        <v>0</v>
      </c>
      <c r="AO37" s="484" t="n">
        <v>0</v>
      </c>
      <c r="AP37" s="484" t="n">
        <v>0</v>
      </c>
      <c r="AQ37" s="484" t="n">
        <v>0</v>
      </c>
      <c r="AR37" s="484" t="n">
        <v>0</v>
      </c>
      <c r="AS37" s="484" t="n">
        <v>0</v>
      </c>
      <c r="AT37" s="484" t="n">
        <v>0</v>
      </c>
      <c r="AU37" s="477" t="n">
        <f aca="false">SUM(C37:AT37)</f>
        <v>5</v>
      </c>
    </row>
    <row r="38" customFormat="false" ht="12" hidden="false" customHeight="true" outlineLevel="0" collapsed="false">
      <c r="A38" s="478" t="str">
        <f aca="false">t1!A38</f>
        <v>POSIZ. ECON. B4 PROFILI ACCESSO B1</v>
      </c>
      <c r="B38" s="479" t="str">
        <f aca="false">t1!B38</f>
        <v>036495</v>
      </c>
      <c r="C38" s="483" t="n">
        <v>0</v>
      </c>
      <c r="D38" s="484" t="n">
        <v>0</v>
      </c>
      <c r="E38" s="484" t="n">
        <v>0</v>
      </c>
      <c r="F38" s="484" t="n">
        <v>0</v>
      </c>
      <c r="G38" s="484" t="n">
        <v>0</v>
      </c>
      <c r="H38" s="484" t="n">
        <v>0</v>
      </c>
      <c r="I38" s="484" t="n">
        <v>0</v>
      </c>
      <c r="J38" s="484" t="n">
        <v>0</v>
      </c>
      <c r="K38" s="484" t="n">
        <v>0</v>
      </c>
      <c r="L38" s="484" t="n">
        <v>0</v>
      </c>
      <c r="M38" s="484" t="n">
        <v>0</v>
      </c>
      <c r="N38" s="484" t="n">
        <v>0</v>
      </c>
      <c r="O38" s="484" t="n">
        <v>0</v>
      </c>
      <c r="P38" s="484" t="n">
        <v>0</v>
      </c>
      <c r="Q38" s="484" t="n">
        <v>0</v>
      </c>
      <c r="R38" s="484" t="n">
        <v>0</v>
      </c>
      <c r="S38" s="484" t="n">
        <v>0</v>
      </c>
      <c r="T38" s="484" t="n">
        <v>0</v>
      </c>
      <c r="U38" s="484" t="n">
        <v>0</v>
      </c>
      <c r="V38" s="484" t="n">
        <v>0</v>
      </c>
      <c r="W38" s="484" t="n">
        <v>0</v>
      </c>
      <c r="X38" s="484" t="n">
        <v>0</v>
      </c>
      <c r="Y38" s="484" t="n">
        <v>0</v>
      </c>
      <c r="Z38" s="484" t="n">
        <v>0</v>
      </c>
      <c r="AA38" s="484" t="n">
        <v>0</v>
      </c>
      <c r="AB38" s="484" t="n">
        <v>0</v>
      </c>
      <c r="AC38" s="484" t="n">
        <v>0</v>
      </c>
      <c r="AD38" s="484" t="n">
        <v>0</v>
      </c>
      <c r="AE38" s="484" t="n">
        <v>0</v>
      </c>
      <c r="AF38" s="484" t="n">
        <v>0</v>
      </c>
      <c r="AG38" s="484" t="n">
        <v>0</v>
      </c>
      <c r="AH38" s="484" t="n">
        <v>0</v>
      </c>
      <c r="AI38" s="484" t="n">
        <v>0</v>
      </c>
      <c r="AJ38" s="484" t="n">
        <v>0</v>
      </c>
      <c r="AK38" s="484" t="n">
        <v>0</v>
      </c>
      <c r="AL38" s="484" t="n">
        <v>0</v>
      </c>
      <c r="AM38" s="484" t="n">
        <v>0</v>
      </c>
      <c r="AN38" s="484" t="n">
        <v>0</v>
      </c>
      <c r="AO38" s="484" t="n">
        <v>0</v>
      </c>
      <c r="AP38" s="484" t="n">
        <v>0</v>
      </c>
      <c r="AQ38" s="484" t="n">
        <v>0</v>
      </c>
      <c r="AR38" s="484" t="n">
        <v>0</v>
      </c>
      <c r="AS38" s="484" t="n">
        <v>0</v>
      </c>
      <c r="AT38" s="484" t="n">
        <v>0</v>
      </c>
      <c r="AU38" s="477" t="n">
        <f aca="false">SUM(C38:AT38)</f>
        <v>0</v>
      </c>
    </row>
    <row r="39" customFormat="false" ht="12" hidden="false" customHeight="true" outlineLevel="0" collapsed="false">
      <c r="A39" s="478" t="str">
        <f aca="false">t1!A39</f>
        <v>POSIZIONE ECONOMICA DI ACCESSO B3</v>
      </c>
      <c r="B39" s="479" t="str">
        <f aca="false">t1!B39</f>
        <v>055000</v>
      </c>
      <c r="C39" s="483" t="n">
        <v>0</v>
      </c>
      <c r="D39" s="484" t="n">
        <v>0</v>
      </c>
      <c r="E39" s="484" t="n">
        <v>0</v>
      </c>
      <c r="F39" s="484" t="n">
        <v>0</v>
      </c>
      <c r="G39" s="484" t="n">
        <v>0</v>
      </c>
      <c r="H39" s="484" t="n">
        <v>0</v>
      </c>
      <c r="I39" s="484" t="n">
        <v>0</v>
      </c>
      <c r="J39" s="484" t="n">
        <v>0</v>
      </c>
      <c r="K39" s="484" t="n">
        <v>0</v>
      </c>
      <c r="L39" s="484" t="n">
        <v>0</v>
      </c>
      <c r="M39" s="484" t="n">
        <v>0</v>
      </c>
      <c r="N39" s="484" t="n">
        <v>0</v>
      </c>
      <c r="O39" s="484" t="n">
        <v>0</v>
      </c>
      <c r="P39" s="484" t="n">
        <v>0</v>
      </c>
      <c r="Q39" s="484" t="n">
        <v>0</v>
      </c>
      <c r="R39" s="484" t="n">
        <v>0</v>
      </c>
      <c r="S39" s="484" t="n">
        <v>0</v>
      </c>
      <c r="T39" s="484" t="n">
        <v>0</v>
      </c>
      <c r="U39" s="484" t="n">
        <v>0</v>
      </c>
      <c r="V39" s="484" t="n">
        <v>0</v>
      </c>
      <c r="W39" s="484" t="n">
        <v>0</v>
      </c>
      <c r="X39" s="484" t="n">
        <v>0</v>
      </c>
      <c r="Y39" s="484" t="n">
        <v>0</v>
      </c>
      <c r="Z39" s="484" t="n">
        <v>0</v>
      </c>
      <c r="AA39" s="484" t="n">
        <v>0</v>
      </c>
      <c r="AB39" s="484" t="n">
        <v>0</v>
      </c>
      <c r="AC39" s="484" t="n">
        <v>0</v>
      </c>
      <c r="AD39" s="484" t="n">
        <v>0</v>
      </c>
      <c r="AE39" s="484" t="n">
        <v>0</v>
      </c>
      <c r="AF39" s="484" t="n">
        <v>0</v>
      </c>
      <c r="AG39" s="484" t="n">
        <v>0</v>
      </c>
      <c r="AH39" s="484" t="n">
        <v>1</v>
      </c>
      <c r="AI39" s="484" t="n">
        <v>0</v>
      </c>
      <c r="AJ39" s="484" t="n">
        <v>0</v>
      </c>
      <c r="AK39" s="484" t="n">
        <v>0</v>
      </c>
      <c r="AL39" s="484" t="n">
        <v>0</v>
      </c>
      <c r="AM39" s="484" t="n">
        <v>0</v>
      </c>
      <c r="AN39" s="484" t="n">
        <v>0</v>
      </c>
      <c r="AO39" s="484" t="n">
        <v>0</v>
      </c>
      <c r="AP39" s="484" t="n">
        <v>0</v>
      </c>
      <c r="AQ39" s="484" t="n">
        <v>0</v>
      </c>
      <c r="AR39" s="484" t="n">
        <v>0</v>
      </c>
      <c r="AS39" s="484" t="n">
        <v>0</v>
      </c>
      <c r="AT39" s="484" t="n">
        <v>0</v>
      </c>
      <c r="AU39" s="477" t="n">
        <f aca="false">SUM(C39:AT39)</f>
        <v>1</v>
      </c>
    </row>
    <row r="40" customFormat="false" ht="12" hidden="false" customHeight="true" outlineLevel="0" collapsed="false">
      <c r="A40" s="478" t="str">
        <f aca="false">t1!A40</f>
        <v>POSIZIONE ECONOMICA B3</v>
      </c>
      <c r="B40" s="479" t="str">
        <f aca="false">t1!B40</f>
        <v>034000</v>
      </c>
      <c r="C40" s="483" t="n">
        <v>0</v>
      </c>
      <c r="D40" s="484" t="n">
        <v>0</v>
      </c>
      <c r="E40" s="484" t="n">
        <v>0</v>
      </c>
      <c r="F40" s="484" t="n">
        <v>0</v>
      </c>
      <c r="G40" s="484" t="n">
        <v>0</v>
      </c>
      <c r="H40" s="484" t="n">
        <v>0</v>
      </c>
      <c r="I40" s="484" t="n">
        <v>0</v>
      </c>
      <c r="J40" s="484" t="n">
        <v>0</v>
      </c>
      <c r="K40" s="484" t="n">
        <v>0</v>
      </c>
      <c r="L40" s="484" t="n">
        <v>0</v>
      </c>
      <c r="M40" s="484" t="n">
        <v>0</v>
      </c>
      <c r="N40" s="484" t="n">
        <v>0</v>
      </c>
      <c r="O40" s="484" t="n">
        <v>0</v>
      </c>
      <c r="P40" s="484" t="n">
        <v>0</v>
      </c>
      <c r="Q40" s="484" t="n">
        <v>0</v>
      </c>
      <c r="R40" s="484" t="n">
        <v>0</v>
      </c>
      <c r="S40" s="484" t="n">
        <v>0</v>
      </c>
      <c r="T40" s="484" t="n">
        <v>0</v>
      </c>
      <c r="U40" s="484" t="n">
        <v>0</v>
      </c>
      <c r="V40" s="484" t="n">
        <v>0</v>
      </c>
      <c r="W40" s="484" t="n">
        <v>0</v>
      </c>
      <c r="X40" s="484" t="n">
        <v>0</v>
      </c>
      <c r="Y40" s="484" t="n">
        <v>0</v>
      </c>
      <c r="Z40" s="484" t="n">
        <v>0</v>
      </c>
      <c r="AA40" s="484" t="n">
        <v>0</v>
      </c>
      <c r="AB40" s="484" t="n">
        <v>0</v>
      </c>
      <c r="AC40" s="484" t="n">
        <v>0</v>
      </c>
      <c r="AD40" s="484" t="n">
        <v>0</v>
      </c>
      <c r="AE40" s="484" t="n">
        <v>0</v>
      </c>
      <c r="AF40" s="484" t="n">
        <v>0</v>
      </c>
      <c r="AG40" s="484" t="n">
        <v>0</v>
      </c>
      <c r="AH40" s="484" t="n">
        <v>0</v>
      </c>
      <c r="AI40" s="484" t="n">
        <v>2</v>
      </c>
      <c r="AJ40" s="484" t="n">
        <v>0</v>
      </c>
      <c r="AK40" s="484" t="n">
        <v>0</v>
      </c>
      <c r="AL40" s="484" t="n">
        <v>0</v>
      </c>
      <c r="AM40" s="484" t="n">
        <v>0</v>
      </c>
      <c r="AN40" s="484" t="n">
        <v>0</v>
      </c>
      <c r="AO40" s="484" t="n">
        <v>0</v>
      </c>
      <c r="AP40" s="484" t="n">
        <v>0</v>
      </c>
      <c r="AQ40" s="484" t="n">
        <v>0</v>
      </c>
      <c r="AR40" s="484" t="n">
        <v>0</v>
      </c>
      <c r="AS40" s="484" t="n">
        <v>0</v>
      </c>
      <c r="AT40" s="484" t="n">
        <v>0</v>
      </c>
      <c r="AU40" s="477" t="n">
        <f aca="false">SUM(C40:AT40)</f>
        <v>2</v>
      </c>
    </row>
    <row r="41" customFormat="false" ht="12" hidden="false" customHeight="true" outlineLevel="0" collapsed="false">
      <c r="A41" s="478" t="str">
        <f aca="false">t1!A41</f>
        <v>POSIZIONE ECONOMICA B2</v>
      </c>
      <c r="B41" s="479" t="str">
        <f aca="false">t1!B41</f>
        <v>032000</v>
      </c>
      <c r="C41" s="483" t="n">
        <v>0</v>
      </c>
      <c r="D41" s="484" t="n">
        <v>0</v>
      </c>
      <c r="E41" s="484" t="n">
        <v>0</v>
      </c>
      <c r="F41" s="484" t="n">
        <v>0</v>
      </c>
      <c r="G41" s="484" t="n">
        <v>0</v>
      </c>
      <c r="H41" s="484" t="n">
        <v>0</v>
      </c>
      <c r="I41" s="484" t="n">
        <v>0</v>
      </c>
      <c r="J41" s="484" t="n">
        <v>0</v>
      </c>
      <c r="K41" s="484" t="n">
        <v>0</v>
      </c>
      <c r="L41" s="484" t="n">
        <v>0</v>
      </c>
      <c r="M41" s="484" t="n">
        <v>0</v>
      </c>
      <c r="N41" s="484" t="n">
        <v>0</v>
      </c>
      <c r="O41" s="484" t="n">
        <v>0</v>
      </c>
      <c r="P41" s="484" t="n">
        <v>0</v>
      </c>
      <c r="Q41" s="484" t="n">
        <v>0</v>
      </c>
      <c r="R41" s="484" t="n">
        <v>0</v>
      </c>
      <c r="S41" s="484" t="n">
        <v>0</v>
      </c>
      <c r="T41" s="484" t="n">
        <v>0</v>
      </c>
      <c r="U41" s="484" t="n">
        <v>0</v>
      </c>
      <c r="V41" s="484" t="n">
        <v>0</v>
      </c>
      <c r="W41" s="484" t="n">
        <v>0</v>
      </c>
      <c r="X41" s="484" t="n">
        <v>0</v>
      </c>
      <c r="Y41" s="484" t="n">
        <v>0</v>
      </c>
      <c r="Z41" s="484" t="n">
        <v>0</v>
      </c>
      <c r="AA41" s="484" t="n">
        <v>0</v>
      </c>
      <c r="AB41" s="484" t="n">
        <v>0</v>
      </c>
      <c r="AC41" s="484" t="n">
        <v>0</v>
      </c>
      <c r="AD41" s="484" t="n">
        <v>0</v>
      </c>
      <c r="AE41" s="484" t="n">
        <v>0</v>
      </c>
      <c r="AF41" s="484" t="n">
        <v>0</v>
      </c>
      <c r="AG41" s="484" t="n">
        <v>0</v>
      </c>
      <c r="AH41" s="484" t="n">
        <v>0</v>
      </c>
      <c r="AI41" s="484" t="n">
        <v>0</v>
      </c>
      <c r="AJ41" s="484" t="n">
        <v>0</v>
      </c>
      <c r="AK41" s="484" t="n">
        <v>1</v>
      </c>
      <c r="AL41" s="484" t="n">
        <v>0</v>
      </c>
      <c r="AM41" s="484" t="n">
        <v>0</v>
      </c>
      <c r="AN41" s="484" t="n">
        <v>0</v>
      </c>
      <c r="AO41" s="484" t="n">
        <v>0</v>
      </c>
      <c r="AP41" s="484" t="n">
        <v>0</v>
      </c>
      <c r="AQ41" s="484" t="n">
        <v>0</v>
      </c>
      <c r="AR41" s="484" t="n">
        <v>0</v>
      </c>
      <c r="AS41" s="484" t="n">
        <v>0</v>
      </c>
      <c r="AT41" s="484" t="n">
        <v>0</v>
      </c>
      <c r="AU41" s="477" t="n">
        <f aca="false">SUM(C41:AT41)</f>
        <v>1</v>
      </c>
    </row>
    <row r="42" customFormat="false" ht="12" hidden="false" customHeight="true" outlineLevel="0" collapsed="false">
      <c r="A42" s="478" t="str">
        <f aca="false">t1!A42</f>
        <v>POSIZIONE ECONOMICA DI ACCESSO B1</v>
      </c>
      <c r="B42" s="479" t="str">
        <f aca="false">t1!B42</f>
        <v>054000</v>
      </c>
      <c r="C42" s="483" t="n">
        <v>0</v>
      </c>
      <c r="D42" s="484" t="n">
        <v>0</v>
      </c>
      <c r="E42" s="484" t="n">
        <v>0</v>
      </c>
      <c r="F42" s="484" t="n">
        <v>0</v>
      </c>
      <c r="G42" s="484" t="n">
        <v>0</v>
      </c>
      <c r="H42" s="484" t="n">
        <v>0</v>
      </c>
      <c r="I42" s="484" t="n">
        <v>0</v>
      </c>
      <c r="J42" s="484" t="n">
        <v>0</v>
      </c>
      <c r="K42" s="484" t="n">
        <v>0</v>
      </c>
      <c r="L42" s="484" t="n">
        <v>0</v>
      </c>
      <c r="M42" s="484" t="n">
        <v>0</v>
      </c>
      <c r="N42" s="484" t="n">
        <v>0</v>
      </c>
      <c r="O42" s="484" t="n">
        <v>0</v>
      </c>
      <c r="P42" s="484" t="n">
        <v>0</v>
      </c>
      <c r="Q42" s="484" t="n">
        <v>0</v>
      </c>
      <c r="R42" s="484" t="n">
        <v>0</v>
      </c>
      <c r="S42" s="484" t="n">
        <v>0</v>
      </c>
      <c r="T42" s="484" t="n">
        <v>0</v>
      </c>
      <c r="U42" s="484" t="n">
        <v>0</v>
      </c>
      <c r="V42" s="484" t="n">
        <v>0</v>
      </c>
      <c r="W42" s="484" t="n">
        <v>0</v>
      </c>
      <c r="X42" s="484" t="n">
        <v>0</v>
      </c>
      <c r="Y42" s="484" t="n">
        <v>0</v>
      </c>
      <c r="Z42" s="484" t="n">
        <v>0</v>
      </c>
      <c r="AA42" s="484" t="n">
        <v>0</v>
      </c>
      <c r="AB42" s="484" t="n">
        <v>0</v>
      </c>
      <c r="AC42" s="484" t="n">
        <v>0</v>
      </c>
      <c r="AD42" s="484" t="n">
        <v>0</v>
      </c>
      <c r="AE42" s="484" t="n">
        <v>0</v>
      </c>
      <c r="AF42" s="484" t="n">
        <v>0</v>
      </c>
      <c r="AG42" s="484" t="n">
        <v>0</v>
      </c>
      <c r="AH42" s="484" t="n">
        <v>0</v>
      </c>
      <c r="AI42" s="484" t="n">
        <v>0</v>
      </c>
      <c r="AJ42" s="484" t="n">
        <v>0</v>
      </c>
      <c r="AK42" s="484" t="n">
        <v>0</v>
      </c>
      <c r="AL42" s="484" t="n">
        <v>2</v>
      </c>
      <c r="AM42" s="484" t="n">
        <v>0</v>
      </c>
      <c r="AN42" s="484" t="n">
        <v>0</v>
      </c>
      <c r="AO42" s="484" t="n">
        <v>0</v>
      </c>
      <c r="AP42" s="484" t="n">
        <v>0</v>
      </c>
      <c r="AQ42" s="484" t="n">
        <v>0</v>
      </c>
      <c r="AR42" s="484" t="n">
        <v>0</v>
      </c>
      <c r="AS42" s="484" t="n">
        <v>0</v>
      </c>
      <c r="AT42" s="484" t="n">
        <v>0</v>
      </c>
      <c r="AU42" s="477" t="n">
        <f aca="false">SUM(C42:AT42)</f>
        <v>2</v>
      </c>
    </row>
    <row r="43" customFormat="false" ht="12" hidden="false" customHeight="true" outlineLevel="0" collapsed="false">
      <c r="A43" s="478" t="str">
        <f aca="false">t1!A43</f>
        <v>POSIZIONE ECONOMICA A5</v>
      </c>
      <c r="B43" s="479" t="str">
        <f aca="false">t1!B43</f>
        <v>0A5000</v>
      </c>
      <c r="C43" s="483" t="n">
        <v>0</v>
      </c>
      <c r="D43" s="484" t="n">
        <v>0</v>
      </c>
      <c r="E43" s="484" t="n">
        <v>0</v>
      </c>
      <c r="F43" s="484" t="n">
        <v>0</v>
      </c>
      <c r="G43" s="484" t="n">
        <v>0</v>
      </c>
      <c r="H43" s="484" t="n">
        <v>0</v>
      </c>
      <c r="I43" s="484" t="n">
        <v>0</v>
      </c>
      <c r="J43" s="484" t="n">
        <v>0</v>
      </c>
      <c r="K43" s="484" t="n">
        <v>0</v>
      </c>
      <c r="L43" s="484" t="n">
        <v>0</v>
      </c>
      <c r="M43" s="484" t="n">
        <v>0</v>
      </c>
      <c r="N43" s="484" t="n">
        <v>0</v>
      </c>
      <c r="O43" s="484" t="n">
        <v>0</v>
      </c>
      <c r="P43" s="484" t="n">
        <v>0</v>
      </c>
      <c r="Q43" s="484" t="n">
        <v>0</v>
      </c>
      <c r="R43" s="484" t="n">
        <v>0</v>
      </c>
      <c r="S43" s="484" t="n">
        <v>0</v>
      </c>
      <c r="T43" s="484" t="n">
        <v>0</v>
      </c>
      <c r="U43" s="484" t="n">
        <v>0</v>
      </c>
      <c r="V43" s="484" t="n">
        <v>0</v>
      </c>
      <c r="W43" s="484" t="n">
        <v>0</v>
      </c>
      <c r="X43" s="484" t="n">
        <v>0</v>
      </c>
      <c r="Y43" s="484" t="n">
        <v>0</v>
      </c>
      <c r="Z43" s="484" t="n">
        <v>0</v>
      </c>
      <c r="AA43" s="484" t="n">
        <v>0</v>
      </c>
      <c r="AB43" s="484" t="n">
        <v>0</v>
      </c>
      <c r="AC43" s="484" t="n">
        <v>0</v>
      </c>
      <c r="AD43" s="484" t="n">
        <v>0</v>
      </c>
      <c r="AE43" s="484" t="n">
        <v>0</v>
      </c>
      <c r="AF43" s="484" t="n">
        <v>0</v>
      </c>
      <c r="AG43" s="484" t="n">
        <v>0</v>
      </c>
      <c r="AH43" s="484" t="n">
        <v>0</v>
      </c>
      <c r="AI43" s="484" t="n">
        <v>0</v>
      </c>
      <c r="AJ43" s="484" t="n">
        <v>0</v>
      </c>
      <c r="AK43" s="484" t="n">
        <v>0</v>
      </c>
      <c r="AL43" s="484" t="n">
        <v>0</v>
      </c>
      <c r="AM43" s="484" t="n">
        <v>0</v>
      </c>
      <c r="AN43" s="484" t="n">
        <v>0</v>
      </c>
      <c r="AO43" s="484" t="n">
        <v>0</v>
      </c>
      <c r="AP43" s="484" t="n">
        <v>0</v>
      </c>
      <c r="AQ43" s="484" t="n">
        <v>0</v>
      </c>
      <c r="AR43" s="484" t="n">
        <v>0</v>
      </c>
      <c r="AS43" s="484" t="n">
        <v>0</v>
      </c>
      <c r="AT43" s="484" t="n">
        <v>0</v>
      </c>
      <c r="AU43" s="477" t="n">
        <f aca="false">SUM(C43:AT43)</f>
        <v>0</v>
      </c>
    </row>
    <row r="44" customFormat="false" ht="12" hidden="false" customHeight="true" outlineLevel="0" collapsed="false">
      <c r="A44" s="478" t="str">
        <f aca="false">t1!A44</f>
        <v>POSIZIONE ECONOMICA A4</v>
      </c>
      <c r="B44" s="479" t="str">
        <f aca="false">t1!B44</f>
        <v>028000</v>
      </c>
      <c r="C44" s="483" t="n">
        <v>0</v>
      </c>
      <c r="D44" s="484" t="n">
        <v>0</v>
      </c>
      <c r="E44" s="484" t="n">
        <v>0</v>
      </c>
      <c r="F44" s="484" t="n">
        <v>0</v>
      </c>
      <c r="G44" s="484" t="n">
        <v>0</v>
      </c>
      <c r="H44" s="484" t="n">
        <v>0</v>
      </c>
      <c r="I44" s="484" t="n">
        <v>0</v>
      </c>
      <c r="J44" s="484" t="n">
        <v>0</v>
      </c>
      <c r="K44" s="484" t="n">
        <v>0</v>
      </c>
      <c r="L44" s="484" t="n">
        <v>0</v>
      </c>
      <c r="M44" s="484" t="n">
        <v>0</v>
      </c>
      <c r="N44" s="484" t="n">
        <v>0</v>
      </c>
      <c r="O44" s="484" t="n">
        <v>0</v>
      </c>
      <c r="P44" s="484" t="n">
        <v>0</v>
      </c>
      <c r="Q44" s="484" t="n">
        <v>0</v>
      </c>
      <c r="R44" s="484" t="n">
        <v>0</v>
      </c>
      <c r="S44" s="484" t="n">
        <v>0</v>
      </c>
      <c r="T44" s="484" t="n">
        <v>0</v>
      </c>
      <c r="U44" s="484" t="n">
        <v>0</v>
      </c>
      <c r="V44" s="484" t="n">
        <v>0</v>
      </c>
      <c r="W44" s="484" t="n">
        <v>0</v>
      </c>
      <c r="X44" s="484" t="n">
        <v>0</v>
      </c>
      <c r="Y44" s="484" t="n">
        <v>0</v>
      </c>
      <c r="Z44" s="484" t="n">
        <v>0</v>
      </c>
      <c r="AA44" s="484" t="n">
        <v>0</v>
      </c>
      <c r="AB44" s="484" t="n">
        <v>0</v>
      </c>
      <c r="AC44" s="484" t="n">
        <v>0</v>
      </c>
      <c r="AD44" s="484" t="n">
        <v>0</v>
      </c>
      <c r="AE44" s="484" t="n">
        <v>0</v>
      </c>
      <c r="AF44" s="484" t="n">
        <v>0</v>
      </c>
      <c r="AG44" s="484" t="n">
        <v>0</v>
      </c>
      <c r="AH44" s="484" t="n">
        <v>0</v>
      </c>
      <c r="AI44" s="484" t="n">
        <v>0</v>
      </c>
      <c r="AJ44" s="484" t="n">
        <v>0</v>
      </c>
      <c r="AK44" s="484" t="n">
        <v>0</v>
      </c>
      <c r="AL44" s="484" t="n">
        <v>0</v>
      </c>
      <c r="AM44" s="484" t="n">
        <v>0</v>
      </c>
      <c r="AN44" s="484" t="n">
        <v>0</v>
      </c>
      <c r="AO44" s="484" t="n">
        <v>0</v>
      </c>
      <c r="AP44" s="484" t="n">
        <v>0</v>
      </c>
      <c r="AQ44" s="484" t="n">
        <v>0</v>
      </c>
      <c r="AR44" s="484" t="n">
        <v>0</v>
      </c>
      <c r="AS44" s="484" t="n">
        <v>0</v>
      </c>
      <c r="AT44" s="484" t="n">
        <v>0</v>
      </c>
      <c r="AU44" s="477" t="n">
        <f aca="false">SUM(C44:AT44)</f>
        <v>0</v>
      </c>
    </row>
    <row r="45" customFormat="false" ht="12" hidden="false" customHeight="true" outlineLevel="0" collapsed="false">
      <c r="A45" s="478" t="str">
        <f aca="false">t1!A45</f>
        <v>POSIZIONE ECONOMICA A3</v>
      </c>
      <c r="B45" s="479" t="str">
        <f aca="false">t1!B45</f>
        <v>027000</v>
      </c>
      <c r="C45" s="483" t="n">
        <v>0</v>
      </c>
      <c r="D45" s="484" t="n">
        <v>0</v>
      </c>
      <c r="E45" s="484" t="n">
        <v>0</v>
      </c>
      <c r="F45" s="484" t="n">
        <v>0</v>
      </c>
      <c r="G45" s="484" t="n">
        <v>0</v>
      </c>
      <c r="H45" s="484" t="n">
        <v>0</v>
      </c>
      <c r="I45" s="484" t="n">
        <v>0</v>
      </c>
      <c r="J45" s="484" t="n">
        <v>0</v>
      </c>
      <c r="K45" s="484" t="n">
        <v>0</v>
      </c>
      <c r="L45" s="484" t="n">
        <v>0</v>
      </c>
      <c r="M45" s="484" t="n">
        <v>0</v>
      </c>
      <c r="N45" s="484" t="n">
        <v>0</v>
      </c>
      <c r="O45" s="484" t="n">
        <v>0</v>
      </c>
      <c r="P45" s="484" t="n">
        <v>0</v>
      </c>
      <c r="Q45" s="484" t="n">
        <v>0</v>
      </c>
      <c r="R45" s="484" t="n">
        <v>0</v>
      </c>
      <c r="S45" s="484" t="n">
        <v>0</v>
      </c>
      <c r="T45" s="484" t="n">
        <v>0</v>
      </c>
      <c r="U45" s="484" t="n">
        <v>0</v>
      </c>
      <c r="V45" s="484" t="n">
        <v>0</v>
      </c>
      <c r="W45" s="484" t="n">
        <v>0</v>
      </c>
      <c r="X45" s="484" t="n">
        <v>0</v>
      </c>
      <c r="Y45" s="484" t="n">
        <v>0</v>
      </c>
      <c r="Z45" s="484" t="n">
        <v>0</v>
      </c>
      <c r="AA45" s="484" t="n">
        <v>0</v>
      </c>
      <c r="AB45" s="484" t="n">
        <v>0</v>
      </c>
      <c r="AC45" s="484" t="n">
        <v>0</v>
      </c>
      <c r="AD45" s="484" t="n">
        <v>0</v>
      </c>
      <c r="AE45" s="484" t="n">
        <v>0</v>
      </c>
      <c r="AF45" s="484" t="n">
        <v>0</v>
      </c>
      <c r="AG45" s="484" t="n">
        <v>0</v>
      </c>
      <c r="AH45" s="484" t="n">
        <v>0</v>
      </c>
      <c r="AI45" s="484" t="n">
        <v>0</v>
      </c>
      <c r="AJ45" s="484" t="n">
        <v>0</v>
      </c>
      <c r="AK45" s="484" t="n">
        <v>0</v>
      </c>
      <c r="AL45" s="484" t="n">
        <v>0</v>
      </c>
      <c r="AM45" s="484" t="n">
        <v>0</v>
      </c>
      <c r="AN45" s="484" t="n">
        <v>0</v>
      </c>
      <c r="AO45" s="484" t="n">
        <v>0</v>
      </c>
      <c r="AP45" s="484" t="n">
        <v>0</v>
      </c>
      <c r="AQ45" s="484" t="n">
        <v>0</v>
      </c>
      <c r="AR45" s="484" t="n">
        <v>0</v>
      </c>
      <c r="AS45" s="484" t="n">
        <v>0</v>
      </c>
      <c r="AT45" s="484" t="n">
        <v>0</v>
      </c>
      <c r="AU45" s="477" t="n">
        <f aca="false">SUM(C45:AT45)</f>
        <v>0</v>
      </c>
    </row>
    <row r="46" customFormat="false" ht="12" hidden="false" customHeight="true" outlineLevel="0" collapsed="false">
      <c r="A46" s="478" t="str">
        <f aca="false">t1!A46</f>
        <v>POSIZIONE ECONOMICA A2</v>
      </c>
      <c r="B46" s="479" t="str">
        <f aca="false">t1!B46</f>
        <v>025000</v>
      </c>
      <c r="C46" s="483" t="n">
        <v>0</v>
      </c>
      <c r="D46" s="484" t="n">
        <v>0</v>
      </c>
      <c r="E46" s="484" t="n">
        <v>0</v>
      </c>
      <c r="F46" s="484" t="n">
        <v>0</v>
      </c>
      <c r="G46" s="484" t="n">
        <v>0</v>
      </c>
      <c r="H46" s="484" t="n">
        <v>0</v>
      </c>
      <c r="I46" s="484" t="n">
        <v>0</v>
      </c>
      <c r="J46" s="484" t="n">
        <v>0</v>
      </c>
      <c r="K46" s="484" t="n">
        <v>0</v>
      </c>
      <c r="L46" s="484" t="n">
        <v>0</v>
      </c>
      <c r="M46" s="484" t="n">
        <v>0</v>
      </c>
      <c r="N46" s="484" t="n">
        <v>0</v>
      </c>
      <c r="O46" s="484" t="n">
        <v>0</v>
      </c>
      <c r="P46" s="484" t="n">
        <v>0</v>
      </c>
      <c r="Q46" s="484" t="n">
        <v>0</v>
      </c>
      <c r="R46" s="484" t="n">
        <v>0</v>
      </c>
      <c r="S46" s="484" t="n">
        <v>0</v>
      </c>
      <c r="T46" s="484" t="n">
        <v>0</v>
      </c>
      <c r="U46" s="484" t="n">
        <v>0</v>
      </c>
      <c r="V46" s="484" t="n">
        <v>0</v>
      </c>
      <c r="W46" s="484" t="n">
        <v>0</v>
      </c>
      <c r="X46" s="484" t="n">
        <v>0</v>
      </c>
      <c r="Y46" s="484" t="n">
        <v>0</v>
      </c>
      <c r="Z46" s="484" t="n">
        <v>0</v>
      </c>
      <c r="AA46" s="484" t="n">
        <v>0</v>
      </c>
      <c r="AB46" s="484" t="n">
        <v>0</v>
      </c>
      <c r="AC46" s="484" t="n">
        <v>0</v>
      </c>
      <c r="AD46" s="484" t="n">
        <v>0</v>
      </c>
      <c r="AE46" s="484" t="n">
        <v>0</v>
      </c>
      <c r="AF46" s="484" t="n">
        <v>0</v>
      </c>
      <c r="AG46" s="484" t="n">
        <v>0</v>
      </c>
      <c r="AH46" s="484" t="n">
        <v>0</v>
      </c>
      <c r="AI46" s="484" t="n">
        <v>0</v>
      </c>
      <c r="AJ46" s="484" t="n">
        <v>0</v>
      </c>
      <c r="AK46" s="484" t="n">
        <v>0</v>
      </c>
      <c r="AL46" s="484" t="n">
        <v>0</v>
      </c>
      <c r="AM46" s="484" t="n">
        <v>0</v>
      </c>
      <c r="AN46" s="484" t="n">
        <v>0</v>
      </c>
      <c r="AO46" s="484" t="n">
        <v>0</v>
      </c>
      <c r="AP46" s="484" t="n">
        <v>0</v>
      </c>
      <c r="AQ46" s="484" t="n">
        <v>0</v>
      </c>
      <c r="AR46" s="484" t="n">
        <v>0</v>
      </c>
      <c r="AS46" s="484" t="n">
        <v>0</v>
      </c>
      <c r="AT46" s="484" t="n">
        <v>0</v>
      </c>
      <c r="AU46" s="477" t="n">
        <f aca="false">SUM(C46:AT46)</f>
        <v>0</v>
      </c>
    </row>
    <row r="47" customFormat="false" ht="12" hidden="false" customHeight="true" outlineLevel="0" collapsed="false">
      <c r="A47" s="478" t="str">
        <f aca="false">t1!A47</f>
        <v>POSIZIONE ECONOMICA DI ACCESSO A1</v>
      </c>
      <c r="B47" s="479" t="str">
        <f aca="false">t1!B47</f>
        <v>053000</v>
      </c>
      <c r="C47" s="483" t="n">
        <v>0</v>
      </c>
      <c r="D47" s="484" t="n">
        <v>0</v>
      </c>
      <c r="E47" s="484" t="n">
        <v>0</v>
      </c>
      <c r="F47" s="484" t="n">
        <v>0</v>
      </c>
      <c r="G47" s="484" t="n">
        <v>0</v>
      </c>
      <c r="H47" s="484" t="n">
        <v>0</v>
      </c>
      <c r="I47" s="484" t="n">
        <v>0</v>
      </c>
      <c r="J47" s="484" t="n">
        <v>0</v>
      </c>
      <c r="K47" s="484" t="n">
        <v>0</v>
      </c>
      <c r="L47" s="484" t="n">
        <v>0</v>
      </c>
      <c r="M47" s="484" t="n">
        <v>0</v>
      </c>
      <c r="N47" s="484" t="n">
        <v>0</v>
      </c>
      <c r="O47" s="484" t="n">
        <v>0</v>
      </c>
      <c r="P47" s="484" t="n">
        <v>0</v>
      </c>
      <c r="Q47" s="484" t="n">
        <v>0</v>
      </c>
      <c r="R47" s="484" t="n">
        <v>0</v>
      </c>
      <c r="S47" s="484" t="n">
        <v>0</v>
      </c>
      <c r="T47" s="484" t="n">
        <v>0</v>
      </c>
      <c r="U47" s="484" t="n">
        <v>0</v>
      </c>
      <c r="V47" s="484" t="n">
        <v>0</v>
      </c>
      <c r="W47" s="484" t="n">
        <v>0</v>
      </c>
      <c r="X47" s="484" t="n">
        <v>0</v>
      </c>
      <c r="Y47" s="484" t="n">
        <v>0</v>
      </c>
      <c r="Z47" s="484" t="n">
        <v>0</v>
      </c>
      <c r="AA47" s="484" t="n">
        <v>0</v>
      </c>
      <c r="AB47" s="484" t="n">
        <v>0</v>
      </c>
      <c r="AC47" s="484" t="n">
        <v>0</v>
      </c>
      <c r="AD47" s="484" t="n">
        <v>0</v>
      </c>
      <c r="AE47" s="484" t="n">
        <v>0</v>
      </c>
      <c r="AF47" s="484" t="n">
        <v>0</v>
      </c>
      <c r="AG47" s="484" t="n">
        <v>0</v>
      </c>
      <c r="AH47" s="484" t="n">
        <v>0</v>
      </c>
      <c r="AI47" s="484" t="n">
        <v>0</v>
      </c>
      <c r="AJ47" s="484" t="n">
        <v>0</v>
      </c>
      <c r="AK47" s="484" t="n">
        <v>0</v>
      </c>
      <c r="AL47" s="484" t="n">
        <v>0</v>
      </c>
      <c r="AM47" s="484" t="n">
        <v>0</v>
      </c>
      <c r="AN47" s="484" t="n">
        <v>0</v>
      </c>
      <c r="AO47" s="484" t="n">
        <v>0</v>
      </c>
      <c r="AP47" s="484" t="n">
        <v>0</v>
      </c>
      <c r="AQ47" s="484" t="n">
        <v>0</v>
      </c>
      <c r="AR47" s="484" t="n">
        <v>0</v>
      </c>
      <c r="AS47" s="484" t="n">
        <v>0</v>
      </c>
      <c r="AT47" s="484" t="n">
        <v>0</v>
      </c>
      <c r="AU47" s="477" t="n">
        <f aca="false">SUM(C47:AT47)</f>
        <v>0</v>
      </c>
    </row>
    <row r="48" customFormat="false" ht="12" hidden="false" customHeight="true" outlineLevel="0" collapsed="false">
      <c r="A48" s="478" t="str">
        <f aca="false">t1!A48</f>
        <v>CONTRATTISTI (a)</v>
      </c>
      <c r="B48" s="479" t="str">
        <f aca="false">t1!B48</f>
        <v>000061</v>
      </c>
      <c r="C48" s="483" t="n">
        <v>0</v>
      </c>
      <c r="D48" s="484" t="n">
        <v>0</v>
      </c>
      <c r="E48" s="484" t="n">
        <v>0</v>
      </c>
      <c r="F48" s="484" t="n">
        <v>0</v>
      </c>
      <c r="G48" s="484" t="n">
        <v>0</v>
      </c>
      <c r="H48" s="484" t="n">
        <v>0</v>
      </c>
      <c r="I48" s="484" t="n">
        <v>0</v>
      </c>
      <c r="J48" s="484" t="n">
        <v>0</v>
      </c>
      <c r="K48" s="484" t="n">
        <v>0</v>
      </c>
      <c r="L48" s="484" t="n">
        <v>0</v>
      </c>
      <c r="M48" s="484" t="n">
        <v>0</v>
      </c>
      <c r="N48" s="484" t="n">
        <v>0</v>
      </c>
      <c r="O48" s="484" t="n">
        <v>0</v>
      </c>
      <c r="P48" s="484" t="n">
        <v>0</v>
      </c>
      <c r="Q48" s="484" t="n">
        <v>0</v>
      </c>
      <c r="R48" s="484" t="n">
        <v>0</v>
      </c>
      <c r="S48" s="484" t="n">
        <v>0</v>
      </c>
      <c r="T48" s="484" t="n">
        <v>0</v>
      </c>
      <c r="U48" s="484" t="n">
        <v>0</v>
      </c>
      <c r="V48" s="484" t="n">
        <v>0</v>
      </c>
      <c r="W48" s="484" t="n">
        <v>0</v>
      </c>
      <c r="X48" s="484" t="n">
        <v>0</v>
      </c>
      <c r="Y48" s="484" t="n">
        <v>0</v>
      </c>
      <c r="Z48" s="484" t="n">
        <v>0</v>
      </c>
      <c r="AA48" s="484" t="n">
        <v>0</v>
      </c>
      <c r="AB48" s="484" t="n">
        <v>0</v>
      </c>
      <c r="AC48" s="484" t="n">
        <v>0</v>
      </c>
      <c r="AD48" s="484" t="n">
        <v>0</v>
      </c>
      <c r="AE48" s="484" t="n">
        <v>0</v>
      </c>
      <c r="AF48" s="484" t="n">
        <v>0</v>
      </c>
      <c r="AG48" s="484" t="n">
        <v>0</v>
      </c>
      <c r="AH48" s="484" t="n">
        <v>0</v>
      </c>
      <c r="AI48" s="484" t="n">
        <v>0</v>
      </c>
      <c r="AJ48" s="484" t="n">
        <v>0</v>
      </c>
      <c r="AK48" s="484" t="n">
        <v>0</v>
      </c>
      <c r="AL48" s="484" t="n">
        <v>0</v>
      </c>
      <c r="AM48" s="484" t="n">
        <v>0</v>
      </c>
      <c r="AN48" s="484" t="n">
        <v>0</v>
      </c>
      <c r="AO48" s="484" t="n">
        <v>0</v>
      </c>
      <c r="AP48" s="484" t="n">
        <v>0</v>
      </c>
      <c r="AQ48" s="484" t="n">
        <v>0</v>
      </c>
      <c r="AR48" s="484" t="n">
        <v>0</v>
      </c>
      <c r="AS48" s="484" t="n">
        <v>0</v>
      </c>
      <c r="AT48" s="484" t="n">
        <v>0</v>
      </c>
      <c r="AU48" s="477" t="n">
        <f aca="false">SUM(C48:AT48)</f>
        <v>0</v>
      </c>
    </row>
    <row r="49" customFormat="false" ht="12" hidden="false" customHeight="true" outlineLevel="0" collapsed="false">
      <c r="A49" s="478" t="str">
        <f aca="false">t1!A49</f>
        <v>COLLABORATORE A T.D. ART. 90 TUEL (b)</v>
      </c>
      <c r="B49" s="479" t="str">
        <f aca="false">t1!B49</f>
        <v>000096</v>
      </c>
      <c r="C49" s="483" t="n">
        <v>0</v>
      </c>
      <c r="D49" s="484" t="n">
        <v>0</v>
      </c>
      <c r="E49" s="484" t="n">
        <v>0</v>
      </c>
      <c r="F49" s="484" t="n">
        <v>0</v>
      </c>
      <c r="G49" s="484" t="n">
        <v>0</v>
      </c>
      <c r="H49" s="484" t="n">
        <v>0</v>
      </c>
      <c r="I49" s="484" t="n">
        <v>0</v>
      </c>
      <c r="J49" s="484" t="n">
        <v>0</v>
      </c>
      <c r="K49" s="484" t="n">
        <v>0</v>
      </c>
      <c r="L49" s="484" t="n">
        <v>0</v>
      </c>
      <c r="M49" s="484" t="n">
        <v>0</v>
      </c>
      <c r="N49" s="484" t="n">
        <v>0</v>
      </c>
      <c r="O49" s="484" t="n">
        <v>0</v>
      </c>
      <c r="P49" s="484" t="n">
        <v>0</v>
      </c>
      <c r="Q49" s="484" t="n">
        <v>0</v>
      </c>
      <c r="R49" s="484" t="n">
        <v>0</v>
      </c>
      <c r="S49" s="484" t="n">
        <v>0</v>
      </c>
      <c r="T49" s="484" t="n">
        <v>0</v>
      </c>
      <c r="U49" s="484" t="n">
        <v>0</v>
      </c>
      <c r="V49" s="484" t="n">
        <v>0</v>
      </c>
      <c r="W49" s="484" t="n">
        <v>0</v>
      </c>
      <c r="X49" s="484" t="n">
        <v>0</v>
      </c>
      <c r="Y49" s="484" t="n">
        <v>0</v>
      </c>
      <c r="Z49" s="484" t="n">
        <v>0</v>
      </c>
      <c r="AA49" s="484" t="n">
        <v>0</v>
      </c>
      <c r="AB49" s="484" t="n">
        <v>0</v>
      </c>
      <c r="AC49" s="484" t="n">
        <v>0</v>
      </c>
      <c r="AD49" s="484" t="n">
        <v>0</v>
      </c>
      <c r="AE49" s="484" t="n">
        <v>0</v>
      </c>
      <c r="AF49" s="484" t="n">
        <v>0</v>
      </c>
      <c r="AG49" s="484" t="n">
        <v>0</v>
      </c>
      <c r="AH49" s="484" t="n">
        <v>0</v>
      </c>
      <c r="AI49" s="484" t="n">
        <v>0</v>
      </c>
      <c r="AJ49" s="484" t="n">
        <v>0</v>
      </c>
      <c r="AK49" s="484" t="n">
        <v>0</v>
      </c>
      <c r="AL49" s="484" t="n">
        <v>0</v>
      </c>
      <c r="AM49" s="484" t="n">
        <v>0</v>
      </c>
      <c r="AN49" s="484" t="n">
        <v>0</v>
      </c>
      <c r="AO49" s="484" t="n">
        <v>0</v>
      </c>
      <c r="AP49" s="484" t="n">
        <v>0</v>
      </c>
      <c r="AQ49" s="484" t="n">
        <v>0</v>
      </c>
      <c r="AR49" s="484" t="n">
        <v>0</v>
      </c>
      <c r="AS49" s="484" t="n">
        <v>0</v>
      </c>
      <c r="AT49" s="484" t="n">
        <v>0</v>
      </c>
      <c r="AU49" s="477" t="n">
        <f aca="false">SUM(C49:AT49)</f>
        <v>0</v>
      </c>
    </row>
    <row r="50" s="490" customFormat="true" ht="17.25" hidden="false" customHeight="true" outlineLevel="0" collapsed="false">
      <c r="A50" s="485" t="s">
        <v>390</v>
      </c>
      <c r="B50" s="486"/>
      <c r="C50" s="487" t="n">
        <f aca="false">SUM(C6:C49)</f>
        <v>0</v>
      </c>
      <c r="D50" s="488" t="n">
        <f aca="false">SUM(D6:D49)</f>
        <v>0</v>
      </c>
      <c r="E50" s="488" t="n">
        <f aca="false">SUM(E6:E49)</f>
        <v>0</v>
      </c>
      <c r="F50" s="488" t="n">
        <f aca="false">SUM(F6:F49)</f>
        <v>0</v>
      </c>
      <c r="G50" s="488" t="n">
        <f aca="false">SUM(G6:G49)</f>
        <v>0</v>
      </c>
      <c r="H50" s="488" t="n">
        <f aca="false">SUM(H6:H49)</f>
        <v>0</v>
      </c>
      <c r="I50" s="488" t="n">
        <f aca="false">SUM(I6:I49)</f>
        <v>0</v>
      </c>
      <c r="J50" s="488" t="n">
        <f aca="false">SUM(J6:J49)</f>
        <v>0</v>
      </c>
      <c r="K50" s="488" t="n">
        <f aca="false">SUM(K6:K49)</f>
        <v>0</v>
      </c>
      <c r="L50" s="488" t="n">
        <f aca="false">SUM(L6:L49)</f>
        <v>0</v>
      </c>
      <c r="M50" s="488" t="n">
        <f aca="false">SUM(M6:M49)</f>
        <v>0</v>
      </c>
      <c r="N50" s="488" t="n">
        <f aca="false">SUM(N6:N49)</f>
        <v>2</v>
      </c>
      <c r="O50" s="488" t="n">
        <f aca="false">SUM(O6:O49)</f>
        <v>0</v>
      </c>
      <c r="P50" s="488" t="n">
        <f aca="false">SUM(P6:P49)</f>
        <v>0</v>
      </c>
      <c r="Q50" s="488" t="n">
        <f aca="false">SUM(Q6:Q49)</f>
        <v>0</v>
      </c>
      <c r="R50" s="488" t="n">
        <f aca="false">SUM(R6:R49)</f>
        <v>0</v>
      </c>
      <c r="S50" s="488" t="n">
        <f aca="false">SUM(S6:S49)</f>
        <v>0</v>
      </c>
      <c r="T50" s="488" t="n">
        <f aca="false">SUM(T6:T49)</f>
        <v>3</v>
      </c>
      <c r="U50" s="488" t="n">
        <f aca="false">SUM(U6:U49)</f>
        <v>1</v>
      </c>
      <c r="V50" s="488" t="n">
        <f aca="false">SUM(V6:V49)</f>
        <v>0</v>
      </c>
      <c r="W50" s="488" t="n">
        <f aca="false">SUM(W6:W49)</f>
        <v>2</v>
      </c>
      <c r="X50" s="488" t="n">
        <f aca="false">SUM(X6:X49)</f>
        <v>1</v>
      </c>
      <c r="Y50" s="488" t="n">
        <f aca="false">SUM(Y6:Y49)</f>
        <v>1</v>
      </c>
      <c r="Z50" s="488" t="n">
        <f aca="false">SUM(Z6:Z49)</f>
        <v>4</v>
      </c>
      <c r="AA50" s="488" t="n">
        <f aca="false">SUM(AA6:AA49)</f>
        <v>0</v>
      </c>
      <c r="AB50" s="488" t="n">
        <f aca="false">SUM(AB6:AB49)</f>
        <v>0</v>
      </c>
      <c r="AC50" s="488" t="n">
        <f aca="false">SUM(AC6:AC49)</f>
        <v>0</v>
      </c>
      <c r="AD50" s="488" t="n">
        <f aca="false">SUM(AD6:AD49)</f>
        <v>0</v>
      </c>
      <c r="AE50" s="488" t="n">
        <f aca="false">SUM(AE6:AE49)</f>
        <v>0</v>
      </c>
      <c r="AF50" s="488" t="n">
        <f aca="false">SUM(AF6:AF49)</f>
        <v>5</v>
      </c>
      <c r="AG50" s="488" t="n">
        <f aca="false">SUM(AG6:AG49)</f>
        <v>0</v>
      </c>
      <c r="AH50" s="488" t="n">
        <f aca="false">SUM(AH6:AH49)</f>
        <v>1</v>
      </c>
      <c r="AI50" s="488" t="n">
        <f aca="false">SUM(AI6:AI49)</f>
        <v>2</v>
      </c>
      <c r="AJ50" s="488" t="n">
        <f aca="false">SUM(AJ6:AJ49)</f>
        <v>0</v>
      </c>
      <c r="AK50" s="488" t="n">
        <f aca="false">SUM(AK6:AK49)</f>
        <v>1</v>
      </c>
      <c r="AL50" s="488" t="n">
        <f aca="false">SUM(AL6:AL49)</f>
        <v>2</v>
      </c>
      <c r="AM50" s="488" t="n">
        <f aca="false">SUM(AM6:AM49)</f>
        <v>0</v>
      </c>
      <c r="AN50" s="488" t="n">
        <f aca="false">SUM(AN6:AN49)</f>
        <v>0</v>
      </c>
      <c r="AO50" s="488" t="n">
        <f aca="false">SUM(AO6:AO49)</f>
        <v>0</v>
      </c>
      <c r="AP50" s="488" t="n">
        <f aca="false">SUM(AP6:AP49)</f>
        <v>0</v>
      </c>
      <c r="AQ50" s="488" t="n">
        <f aca="false">SUM(AQ6:AQ49)</f>
        <v>0</v>
      </c>
      <c r="AR50" s="488" t="n">
        <f aca="false">SUM(AR6:AR49)</f>
        <v>0</v>
      </c>
      <c r="AS50" s="488" t="n">
        <f aca="false">SUM(AS6:AS49)</f>
        <v>0</v>
      </c>
      <c r="AT50" s="488" t="n">
        <f aca="false">SUM(AT6:AT49)</f>
        <v>0</v>
      </c>
      <c r="AU50" s="489" t="n">
        <f aca="false">SUM(AU6:AU49)</f>
        <v>25</v>
      </c>
    </row>
    <row r="51" customFormat="false" ht="17.25" hidden="false" customHeight="true" outlineLevel="0" collapsed="false"/>
    <row r="61" customFormat="false" ht="11.25" hidden="false" customHeight="false" outlineLevel="0" collapsed="false">
      <c r="AW61" s="491"/>
    </row>
  </sheetData>
  <sheetProtection sheet="true" password="ea98" formatColumns="false" selectLockedCells="true"/>
  <mergeCells count="4">
    <mergeCell ref="A1:AT1"/>
    <mergeCell ref="AF2:AU2"/>
    <mergeCell ref="C3:AT3"/>
    <mergeCell ref="C4:AT4"/>
  </mergeCells>
  <printOptions headings="false" gridLines="false" gridLinesSet="true" horizontalCentered="true" verticalCentered="true"/>
  <pageMargins left="0" right="0" top="0.196527777777778" bottom="0.157638888888889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54"/>
  <sheetViews>
    <sheetView showFormulas="false" showGridLines="false" showRowColHeaders="true" showZeros="true" rightToLeft="false" tabSelected="false" showOutlineSymbols="true" defaultGridColor="true" view="normal" topLeftCell="A1" colorId="64" zoomScale="150" zoomScaleNormal="150" zoomScalePageLayoutView="100" workbookViewId="0">
      <pane xSplit="2" ySplit="6" topLeftCell="C35" activePane="bottomRight" state="frozen"/>
      <selection pane="topLeft" activeCell="A1" activeCellId="0" sqref="A1"/>
      <selection pane="topRight" activeCell="C1" activeCellId="0" sqref="C1"/>
      <selection pane="bottomLeft" activeCell="A35" activeCellId="0" sqref="A35"/>
      <selection pane="bottomRight" activeCell="M28" activeCellId="0" sqref="M28"/>
    </sheetView>
  </sheetViews>
  <sheetFormatPr defaultColWidth="10.65625" defaultRowHeight="11.25" zeroHeight="false" outlineLevelRow="0" outlineLevelCol="0"/>
  <cols>
    <col collapsed="false" customWidth="true" hidden="false" outlineLevel="0" max="1" min="1" style="404" width="43.16"/>
    <col collapsed="false" customWidth="false" hidden="false" outlineLevel="0" max="2" min="2" style="405" width="10.65"/>
    <col collapsed="false" customWidth="true" hidden="false" outlineLevel="0" max="14" min="3" style="404" width="11.16"/>
    <col collapsed="false" customWidth="true" hidden="false" outlineLevel="0" max="18" min="15" style="404" width="9.33"/>
    <col collapsed="false" customWidth="true" hidden="false" outlineLevel="0" max="20" min="19" style="404" width="11.16"/>
    <col collapsed="false" customWidth="true" hidden="true" outlineLevel="0" max="21" min="21" style="404" width="6.65"/>
    <col collapsed="false" customWidth="true" hidden="false" outlineLevel="0" max="25" min="22" style="404" width="10.82"/>
    <col collapsed="false" customWidth="false" hidden="false" outlineLevel="0" max="257" min="26" style="404" width="10.65"/>
  </cols>
  <sheetData>
    <row r="1" s="267" customFormat="tru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0"/>
      <c r="T1" s="321"/>
    </row>
    <row r="2" s="267" customFormat="true" ht="30" hidden="false" customHeight="true" outlineLevel="0" collapsed="false">
      <c r="A2" s="407"/>
      <c r="B2" s="408"/>
      <c r="C2" s="320"/>
      <c r="D2" s="320"/>
      <c r="E2" s="320"/>
      <c r="F2" s="320"/>
      <c r="G2" s="320"/>
      <c r="H2" s="320"/>
      <c r="I2" s="492"/>
      <c r="J2" s="320"/>
      <c r="K2" s="320"/>
      <c r="L2" s="320"/>
      <c r="M2" s="320"/>
      <c r="N2" s="409"/>
      <c r="O2" s="409"/>
      <c r="P2" s="409"/>
      <c r="Q2" s="409"/>
      <c r="R2" s="409"/>
      <c r="S2" s="409"/>
      <c r="T2" s="409"/>
    </row>
    <row r="3" customFormat="false" ht="15" hidden="false" customHeight="true" outlineLevel="0" collapsed="false">
      <c r="A3" s="410"/>
      <c r="B3" s="411"/>
      <c r="C3" s="493" t="s">
        <v>342</v>
      </c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V3" s="0"/>
      <c r="W3" s="0"/>
      <c r="X3" s="0"/>
      <c r="Y3" s="0"/>
    </row>
    <row r="4" customFormat="false" ht="30" hidden="false" customHeight="true" outlineLevel="0" collapsed="false">
      <c r="A4" s="414" t="s">
        <v>377</v>
      </c>
      <c r="B4" s="494" t="s">
        <v>242</v>
      </c>
      <c r="C4" s="495" t="s">
        <v>391</v>
      </c>
      <c r="D4" s="495"/>
      <c r="E4" s="495" t="s">
        <v>392</v>
      </c>
      <c r="F4" s="495"/>
      <c r="G4" s="495" t="s">
        <v>393</v>
      </c>
      <c r="H4" s="495"/>
      <c r="I4" s="495" t="s">
        <v>394</v>
      </c>
      <c r="J4" s="495"/>
      <c r="K4" s="495" t="s">
        <v>395</v>
      </c>
      <c r="L4" s="495"/>
      <c r="M4" s="495" t="s">
        <v>396</v>
      </c>
      <c r="N4" s="495"/>
      <c r="O4" s="495" t="s">
        <v>397</v>
      </c>
      <c r="P4" s="495"/>
      <c r="Q4" s="495" t="s">
        <v>398</v>
      </c>
      <c r="R4" s="495"/>
      <c r="S4" s="496" t="s">
        <v>337</v>
      </c>
      <c r="T4" s="496"/>
      <c r="V4" s="0"/>
      <c r="W4" s="0"/>
      <c r="X4" s="0"/>
      <c r="Y4" s="0"/>
    </row>
    <row r="5" customFormat="false" ht="11.25" hidden="false" customHeight="true" outlineLevel="0" collapsed="false">
      <c r="A5" s="497" t="s">
        <v>383</v>
      </c>
      <c r="B5" s="494"/>
      <c r="C5" s="498" t="s">
        <v>399</v>
      </c>
      <c r="D5" s="498"/>
      <c r="E5" s="498" t="s">
        <v>400</v>
      </c>
      <c r="F5" s="498"/>
      <c r="G5" s="498" t="s">
        <v>401</v>
      </c>
      <c r="H5" s="498"/>
      <c r="I5" s="498" t="s">
        <v>402</v>
      </c>
      <c r="J5" s="498"/>
      <c r="K5" s="498" t="s">
        <v>403</v>
      </c>
      <c r="L5" s="498"/>
      <c r="M5" s="498" t="s">
        <v>404</v>
      </c>
      <c r="N5" s="498"/>
      <c r="O5" s="498" t="s">
        <v>405</v>
      </c>
      <c r="P5" s="498"/>
      <c r="Q5" s="498" t="s">
        <v>406</v>
      </c>
      <c r="R5" s="498"/>
      <c r="S5" s="499"/>
      <c r="T5" s="499"/>
      <c r="V5" s="0"/>
      <c r="W5" s="0"/>
      <c r="X5" s="0"/>
      <c r="Y5" s="0"/>
    </row>
    <row r="6" customFormat="false" ht="12" hidden="false" customHeight="false" outlineLevel="0" collapsed="false">
      <c r="A6" s="500"/>
      <c r="B6" s="501"/>
      <c r="C6" s="502" t="s">
        <v>247</v>
      </c>
      <c r="D6" s="503" t="s">
        <v>248</v>
      </c>
      <c r="E6" s="502" t="s">
        <v>247</v>
      </c>
      <c r="F6" s="503" t="s">
        <v>248</v>
      </c>
      <c r="G6" s="502" t="s">
        <v>247</v>
      </c>
      <c r="H6" s="503" t="s">
        <v>248</v>
      </c>
      <c r="I6" s="502" t="s">
        <v>247</v>
      </c>
      <c r="J6" s="503" t="s">
        <v>248</v>
      </c>
      <c r="K6" s="502" t="s">
        <v>247</v>
      </c>
      <c r="L6" s="503" t="s">
        <v>248</v>
      </c>
      <c r="M6" s="502" t="s">
        <v>247</v>
      </c>
      <c r="N6" s="503" t="s">
        <v>248</v>
      </c>
      <c r="O6" s="502" t="s">
        <v>247</v>
      </c>
      <c r="P6" s="503" t="s">
        <v>248</v>
      </c>
      <c r="Q6" s="502" t="s">
        <v>247</v>
      </c>
      <c r="R6" s="503" t="s">
        <v>248</v>
      </c>
      <c r="S6" s="502" t="s">
        <v>247</v>
      </c>
      <c r="T6" s="504" t="s">
        <v>248</v>
      </c>
      <c r="V6" s="0"/>
      <c r="W6" s="0"/>
      <c r="X6" s="0"/>
      <c r="Y6" s="0"/>
    </row>
    <row r="7" customFormat="false" ht="12.75" hidden="false" customHeight="true" outlineLevel="0" collapsed="false">
      <c r="A7" s="289" t="str">
        <f aca="false">t1!A6</f>
        <v>SEGRETARIO A</v>
      </c>
      <c r="B7" s="479" t="str">
        <f aca="false">t1!B6</f>
        <v>0D0102</v>
      </c>
      <c r="C7" s="433" t="n">
        <v>0</v>
      </c>
      <c r="D7" s="505" t="n">
        <v>0</v>
      </c>
      <c r="E7" s="433" t="n">
        <v>0</v>
      </c>
      <c r="F7" s="505" t="n">
        <v>0</v>
      </c>
      <c r="G7" s="433" t="n">
        <v>0</v>
      </c>
      <c r="H7" s="505" t="n">
        <v>0</v>
      </c>
      <c r="I7" s="433" t="n">
        <v>0</v>
      </c>
      <c r="J7" s="505" t="n">
        <v>0</v>
      </c>
      <c r="K7" s="506" t="n">
        <v>0</v>
      </c>
      <c r="L7" s="432" t="n">
        <v>0</v>
      </c>
      <c r="M7" s="433" t="n">
        <v>0</v>
      </c>
      <c r="N7" s="505" t="n">
        <v>0</v>
      </c>
      <c r="O7" s="507" t="n">
        <v>0</v>
      </c>
      <c r="P7" s="505" t="n">
        <v>0</v>
      </c>
      <c r="Q7" s="507" t="n">
        <v>0</v>
      </c>
      <c r="R7" s="505" t="n">
        <v>0</v>
      </c>
      <c r="S7" s="508" t="n">
        <f aca="false">SUM(C7,E7,G7,I7,K7,M7,O7,Q7)</f>
        <v>0</v>
      </c>
      <c r="T7" s="509" t="n">
        <f aca="false">SUM(D7,F7,H7,J7,L7,N7,P7,R7)</f>
        <v>0</v>
      </c>
      <c r="U7" s="510" t="n">
        <f aca="false">t1!N6</f>
        <v>0</v>
      </c>
      <c r="V7" s="0"/>
      <c r="W7" s="0"/>
      <c r="X7" s="0"/>
      <c r="Y7" s="0"/>
    </row>
    <row r="8" customFormat="false" ht="12.75" hidden="false" customHeight="true" outlineLevel="0" collapsed="false">
      <c r="A8" s="289" t="str">
        <f aca="false">t1!A7</f>
        <v>SEGRETARIO B</v>
      </c>
      <c r="B8" s="479" t="str">
        <f aca="false">t1!B7</f>
        <v>0D0103</v>
      </c>
      <c r="C8" s="433" t="n">
        <v>0</v>
      </c>
      <c r="D8" s="505" t="n">
        <v>0</v>
      </c>
      <c r="E8" s="433" t="n">
        <v>0</v>
      </c>
      <c r="F8" s="505" t="n">
        <v>0</v>
      </c>
      <c r="G8" s="433" t="n">
        <v>0</v>
      </c>
      <c r="H8" s="505" t="n">
        <v>0</v>
      </c>
      <c r="I8" s="433" t="n">
        <v>0</v>
      </c>
      <c r="J8" s="505" t="n">
        <v>0</v>
      </c>
      <c r="K8" s="506" t="n">
        <v>0</v>
      </c>
      <c r="L8" s="432" t="n">
        <v>0</v>
      </c>
      <c r="M8" s="433" t="n">
        <v>0</v>
      </c>
      <c r="N8" s="505" t="n">
        <v>0</v>
      </c>
      <c r="O8" s="507" t="n">
        <v>0</v>
      </c>
      <c r="P8" s="505" t="n">
        <v>0</v>
      </c>
      <c r="Q8" s="507" t="n">
        <v>0</v>
      </c>
      <c r="R8" s="505" t="n">
        <v>0</v>
      </c>
      <c r="S8" s="508" t="n">
        <f aca="false">SUM(C8,E8,G8,I8,K8,M8,O8,Q8)</f>
        <v>0</v>
      </c>
      <c r="T8" s="509" t="n">
        <f aca="false">SUM(D8,F8,H8,J8,L8,N8,P8,R8)</f>
        <v>0</v>
      </c>
      <c r="U8" s="510" t="n">
        <f aca="false">t1!N7</f>
        <v>0</v>
      </c>
      <c r="V8" s="0"/>
      <c r="W8" s="0"/>
      <c r="X8" s="0"/>
      <c r="Y8" s="0"/>
    </row>
    <row r="9" customFormat="false" ht="12.75" hidden="false" customHeight="true" outlineLevel="0" collapsed="false">
      <c r="A9" s="289" t="str">
        <f aca="false">t1!A8</f>
        <v>SEGRETARIO C</v>
      </c>
      <c r="B9" s="479" t="str">
        <f aca="false">t1!B8</f>
        <v>0D0485</v>
      </c>
      <c r="C9" s="433" t="n">
        <v>0</v>
      </c>
      <c r="D9" s="505" t="n">
        <v>0</v>
      </c>
      <c r="E9" s="433" t="n">
        <v>0</v>
      </c>
      <c r="F9" s="505" t="n">
        <v>0</v>
      </c>
      <c r="G9" s="433" t="n">
        <v>0</v>
      </c>
      <c r="H9" s="505" t="n">
        <v>0</v>
      </c>
      <c r="I9" s="433" t="n">
        <v>0</v>
      </c>
      <c r="J9" s="505" t="n">
        <v>0</v>
      </c>
      <c r="K9" s="506" t="n">
        <v>0</v>
      </c>
      <c r="L9" s="432" t="n">
        <v>0</v>
      </c>
      <c r="M9" s="433" t="n">
        <v>0</v>
      </c>
      <c r="N9" s="505" t="n">
        <v>0</v>
      </c>
      <c r="O9" s="507" t="n">
        <v>0</v>
      </c>
      <c r="P9" s="505" t="n">
        <v>0</v>
      </c>
      <c r="Q9" s="507" t="n">
        <v>0</v>
      </c>
      <c r="R9" s="505" t="n">
        <v>0</v>
      </c>
      <c r="S9" s="508" t="n">
        <f aca="false">SUM(C9,E9,G9,I9,K9,M9,O9,Q9)</f>
        <v>0</v>
      </c>
      <c r="T9" s="509" t="n">
        <f aca="false">SUM(D9,F9,H9,J9,L9,N9,P9,R9)</f>
        <v>0</v>
      </c>
      <c r="U9" s="510" t="n">
        <f aca="false">t1!N8</f>
        <v>0</v>
      </c>
      <c r="V9" s="0"/>
      <c r="W9" s="0"/>
      <c r="X9" s="0"/>
      <c r="Y9" s="0"/>
    </row>
    <row r="10" customFormat="false" ht="12.75" hidden="false" customHeight="true" outlineLevel="0" collapsed="false">
      <c r="A10" s="289" t="str">
        <f aca="false">t1!A9</f>
        <v>SEGRETARIO GENERALE CCIAA</v>
      </c>
      <c r="B10" s="479" t="str">
        <f aca="false">t1!B9</f>
        <v>0D0104</v>
      </c>
      <c r="C10" s="433" t="n">
        <v>0</v>
      </c>
      <c r="D10" s="505" t="n">
        <v>0</v>
      </c>
      <c r="E10" s="433" t="n">
        <v>0</v>
      </c>
      <c r="F10" s="505" t="n">
        <v>0</v>
      </c>
      <c r="G10" s="433" t="n">
        <v>0</v>
      </c>
      <c r="H10" s="505" t="n">
        <v>0</v>
      </c>
      <c r="I10" s="433" t="n">
        <v>0</v>
      </c>
      <c r="J10" s="505" t="n">
        <v>0</v>
      </c>
      <c r="K10" s="506" t="n">
        <v>0</v>
      </c>
      <c r="L10" s="432" t="n">
        <v>0</v>
      </c>
      <c r="M10" s="433" t="n">
        <v>0</v>
      </c>
      <c r="N10" s="505" t="n">
        <v>0</v>
      </c>
      <c r="O10" s="507" t="n">
        <v>0</v>
      </c>
      <c r="P10" s="505" t="n">
        <v>0</v>
      </c>
      <c r="Q10" s="507" t="n">
        <v>0</v>
      </c>
      <c r="R10" s="505" t="n">
        <v>0</v>
      </c>
      <c r="S10" s="508" t="n">
        <f aca="false">SUM(C10,E10,G10,I10,K10,M10,O10,Q10)</f>
        <v>0</v>
      </c>
      <c r="T10" s="509" t="n">
        <f aca="false">SUM(D10,F10,H10,J10,L10,N10,P10,R10)</f>
        <v>0</v>
      </c>
      <c r="U10" s="510" t="n">
        <f aca="false">t1!N9</f>
        <v>0</v>
      </c>
      <c r="V10" s="0"/>
      <c r="W10" s="0"/>
      <c r="X10" s="0"/>
      <c r="Y10" s="0"/>
    </row>
    <row r="11" customFormat="false" ht="12.75" hidden="false" customHeight="true" outlineLevel="0" collapsed="false">
      <c r="A11" s="289" t="str">
        <f aca="false">t1!A10</f>
        <v>DIRETTORE  GENERALE</v>
      </c>
      <c r="B11" s="479" t="str">
        <f aca="false">t1!B10</f>
        <v>0D0097</v>
      </c>
      <c r="C11" s="433" t="n">
        <v>0</v>
      </c>
      <c r="D11" s="505" t="n">
        <v>0</v>
      </c>
      <c r="E11" s="433" t="n">
        <v>0</v>
      </c>
      <c r="F11" s="505" t="n">
        <v>0</v>
      </c>
      <c r="G11" s="433" t="n">
        <v>0</v>
      </c>
      <c r="H11" s="505" t="n">
        <v>0</v>
      </c>
      <c r="I11" s="433" t="n">
        <v>0</v>
      </c>
      <c r="J11" s="505" t="n">
        <v>0</v>
      </c>
      <c r="K11" s="506" t="n">
        <v>0</v>
      </c>
      <c r="L11" s="432" t="n">
        <v>0</v>
      </c>
      <c r="M11" s="433" t="n">
        <v>0</v>
      </c>
      <c r="N11" s="505" t="n">
        <v>0</v>
      </c>
      <c r="O11" s="507" t="n">
        <v>0</v>
      </c>
      <c r="P11" s="505" t="n">
        <v>0</v>
      </c>
      <c r="Q11" s="507" t="n">
        <v>0</v>
      </c>
      <c r="R11" s="505" t="n">
        <v>0</v>
      </c>
      <c r="S11" s="508" t="n">
        <f aca="false">SUM(C11,E11,G11,I11,K11,M11,O11,Q11)</f>
        <v>0</v>
      </c>
      <c r="T11" s="509" t="n">
        <f aca="false">SUM(D11,F11,H11,J11,L11,N11,P11,R11)</f>
        <v>0</v>
      </c>
      <c r="U11" s="510" t="n">
        <f aca="false">t1!N10</f>
        <v>0</v>
      </c>
      <c r="V11" s="0"/>
      <c r="W11" s="0"/>
      <c r="X11" s="0"/>
      <c r="Y11" s="0"/>
    </row>
    <row r="12" customFormat="false" ht="12.75" hidden="false" customHeight="true" outlineLevel="0" collapsed="false">
      <c r="A12" s="289" t="str">
        <f aca="false">t1!A11</f>
        <v>DIRIGENTE FUORI D.O. art.110 c.2 TUEL</v>
      </c>
      <c r="B12" s="479" t="str">
        <f aca="false">t1!B11</f>
        <v>0D0098</v>
      </c>
      <c r="C12" s="433" t="n">
        <v>0</v>
      </c>
      <c r="D12" s="505" t="n">
        <v>0</v>
      </c>
      <c r="E12" s="433" t="n">
        <v>0</v>
      </c>
      <c r="F12" s="505" t="n">
        <v>0</v>
      </c>
      <c r="G12" s="433" t="n">
        <v>0</v>
      </c>
      <c r="H12" s="505" t="n">
        <v>0</v>
      </c>
      <c r="I12" s="433" t="n">
        <v>0</v>
      </c>
      <c r="J12" s="505" t="n">
        <v>0</v>
      </c>
      <c r="K12" s="506" t="n">
        <v>0</v>
      </c>
      <c r="L12" s="432" t="n">
        <v>0</v>
      </c>
      <c r="M12" s="433" t="n">
        <v>0</v>
      </c>
      <c r="N12" s="505" t="n">
        <v>0</v>
      </c>
      <c r="O12" s="507" t="n">
        <v>0</v>
      </c>
      <c r="P12" s="505" t="n">
        <v>0</v>
      </c>
      <c r="Q12" s="507" t="n">
        <v>0</v>
      </c>
      <c r="R12" s="505" t="n">
        <v>0</v>
      </c>
      <c r="S12" s="508" t="n">
        <f aca="false">SUM(C12,E12,G12,I12,K12,M12,O12,Q12)</f>
        <v>0</v>
      </c>
      <c r="T12" s="509" t="n">
        <f aca="false">SUM(D12,F12,H12,J12,L12,N12,P12,R12)</f>
        <v>0</v>
      </c>
      <c r="U12" s="510" t="n">
        <f aca="false">t1!N11</f>
        <v>0</v>
      </c>
      <c r="V12" s="0"/>
      <c r="W12" s="0"/>
      <c r="X12" s="0"/>
      <c r="Y12" s="0"/>
    </row>
    <row r="13" customFormat="false" ht="12.75" hidden="false" customHeight="true" outlineLevel="0" collapsed="false">
      <c r="A13" s="289" t="str">
        <f aca="false">t1!A12</f>
        <v>ALTE SPECIALIZZ. FUORI D.O.art.110 c.2 TUEL</v>
      </c>
      <c r="B13" s="479" t="str">
        <f aca="false">t1!B12</f>
        <v>0D0095</v>
      </c>
      <c r="C13" s="433" t="n">
        <v>0</v>
      </c>
      <c r="D13" s="505" t="n">
        <v>0</v>
      </c>
      <c r="E13" s="433" t="n">
        <v>0</v>
      </c>
      <c r="F13" s="505" t="n">
        <v>0</v>
      </c>
      <c r="G13" s="433" t="n">
        <v>0</v>
      </c>
      <c r="H13" s="505" t="n">
        <v>0</v>
      </c>
      <c r="I13" s="433" t="n">
        <v>0</v>
      </c>
      <c r="J13" s="505" t="n">
        <v>0</v>
      </c>
      <c r="K13" s="506" t="n">
        <v>0</v>
      </c>
      <c r="L13" s="432" t="n">
        <v>0</v>
      </c>
      <c r="M13" s="433" t="n">
        <v>0</v>
      </c>
      <c r="N13" s="505" t="n">
        <v>0</v>
      </c>
      <c r="O13" s="507" t="n">
        <v>0</v>
      </c>
      <c r="P13" s="505" t="n">
        <v>0</v>
      </c>
      <c r="Q13" s="507" t="n">
        <v>0</v>
      </c>
      <c r="R13" s="505" t="n">
        <v>0</v>
      </c>
      <c r="S13" s="508" t="n">
        <f aca="false">SUM(C13,E13,G13,I13,K13,M13,O13,Q13)</f>
        <v>0</v>
      </c>
      <c r="T13" s="509" t="n">
        <f aca="false">SUM(D13,F13,H13,J13,L13,N13,P13,R13)</f>
        <v>0</v>
      </c>
      <c r="U13" s="510" t="n">
        <f aca="false">t1!N12</f>
        <v>0</v>
      </c>
      <c r="V13" s="0"/>
      <c r="W13" s="0"/>
      <c r="X13" s="0"/>
      <c r="Y13" s="0"/>
    </row>
    <row r="14" customFormat="false" ht="12.75" hidden="false" customHeight="true" outlineLevel="0" collapsed="false">
      <c r="A14" s="289" t="str">
        <f aca="false">t1!A13</f>
        <v>DIRIGENTE A TEMPO INDETERMINATO</v>
      </c>
      <c r="B14" s="479" t="str">
        <f aca="false">t1!B13</f>
        <v>0D0164</v>
      </c>
      <c r="C14" s="433" t="n">
        <v>0</v>
      </c>
      <c r="D14" s="505" t="n">
        <v>0</v>
      </c>
      <c r="E14" s="433" t="n">
        <v>0</v>
      </c>
      <c r="F14" s="505" t="n">
        <v>0</v>
      </c>
      <c r="G14" s="433" t="n">
        <v>0</v>
      </c>
      <c r="H14" s="505" t="n">
        <v>0</v>
      </c>
      <c r="I14" s="433" t="n">
        <v>0</v>
      </c>
      <c r="J14" s="505" t="n">
        <v>0</v>
      </c>
      <c r="K14" s="506" t="n">
        <v>0</v>
      </c>
      <c r="L14" s="432" t="n">
        <v>0</v>
      </c>
      <c r="M14" s="433" t="n">
        <v>0</v>
      </c>
      <c r="N14" s="505" t="n">
        <v>1</v>
      </c>
      <c r="O14" s="507" t="n">
        <v>0</v>
      </c>
      <c r="P14" s="505" t="n">
        <v>0</v>
      </c>
      <c r="Q14" s="507" t="n">
        <v>0</v>
      </c>
      <c r="R14" s="505" t="n">
        <v>0</v>
      </c>
      <c r="S14" s="508" t="n">
        <f aca="false">SUM(C14,E14,G14,I14,K14,M14,O14,Q14)</f>
        <v>0</v>
      </c>
      <c r="T14" s="509" t="n">
        <f aca="false">SUM(D14,F14,H14,J14,L14,N14,P14,R14)</f>
        <v>1</v>
      </c>
      <c r="U14" s="510" t="n">
        <f aca="false">t1!N13</f>
        <v>0</v>
      </c>
      <c r="V14" s="0"/>
      <c r="W14" s="0"/>
      <c r="X14" s="0"/>
      <c r="Y14" s="0"/>
    </row>
    <row r="15" customFormat="false" ht="12.75" hidden="false" customHeight="true" outlineLevel="0" collapsed="false">
      <c r="A15" s="289" t="str">
        <f aca="false">t1!A14</f>
        <v>DIRIGENTE A TEMPO DET.TO  ART.110 C.1 TUEL</v>
      </c>
      <c r="B15" s="479" t="str">
        <f aca="false">t1!B14</f>
        <v>0D0165</v>
      </c>
      <c r="C15" s="433" t="n">
        <v>0</v>
      </c>
      <c r="D15" s="505" t="n">
        <v>0</v>
      </c>
      <c r="E15" s="433" t="n">
        <v>0</v>
      </c>
      <c r="F15" s="505" t="n">
        <v>0</v>
      </c>
      <c r="G15" s="433" t="n">
        <v>0</v>
      </c>
      <c r="H15" s="505" t="n">
        <v>0</v>
      </c>
      <c r="I15" s="433" t="n">
        <v>0</v>
      </c>
      <c r="J15" s="505" t="n">
        <v>0</v>
      </c>
      <c r="K15" s="506" t="n">
        <v>0</v>
      </c>
      <c r="L15" s="432" t="n">
        <v>0</v>
      </c>
      <c r="M15" s="433" t="n">
        <v>0</v>
      </c>
      <c r="N15" s="505" t="n">
        <v>0</v>
      </c>
      <c r="O15" s="507" t="n">
        <v>0</v>
      </c>
      <c r="P15" s="505" t="n">
        <v>0</v>
      </c>
      <c r="Q15" s="507" t="n">
        <v>0</v>
      </c>
      <c r="R15" s="505" t="n">
        <v>0</v>
      </c>
      <c r="S15" s="508" t="n">
        <f aca="false">SUM(C15,E15,G15,I15,K15,M15,O15,Q15)</f>
        <v>0</v>
      </c>
      <c r="T15" s="509" t="n">
        <f aca="false">SUM(D15,F15,H15,J15,L15,N15,P15,R15)</f>
        <v>0</v>
      </c>
      <c r="U15" s="510" t="n">
        <f aca="false">t1!N14</f>
        <v>1</v>
      </c>
      <c r="V15" s="0"/>
      <c r="W15" s="0"/>
      <c r="X15" s="0"/>
      <c r="Y15" s="0"/>
    </row>
    <row r="16" customFormat="false" ht="12.75" hidden="false" customHeight="true" outlineLevel="0" collapsed="false">
      <c r="A16" s="289" t="str">
        <f aca="false">t1!A15</f>
        <v>ALTE SPECIALIZZ. IN D.O. art.110 c.1 TUEL</v>
      </c>
      <c r="B16" s="479" t="str">
        <f aca="false">t1!B15</f>
        <v>0D0I95</v>
      </c>
      <c r="C16" s="433" t="n">
        <v>0</v>
      </c>
      <c r="D16" s="505" t="n">
        <v>0</v>
      </c>
      <c r="E16" s="433" t="n">
        <v>0</v>
      </c>
      <c r="F16" s="505" t="n">
        <v>0</v>
      </c>
      <c r="G16" s="433" t="n">
        <v>0</v>
      </c>
      <c r="H16" s="505" t="n">
        <v>0</v>
      </c>
      <c r="I16" s="433" t="n">
        <v>0</v>
      </c>
      <c r="J16" s="505" t="n">
        <v>0</v>
      </c>
      <c r="K16" s="506" t="n">
        <v>0</v>
      </c>
      <c r="L16" s="432" t="n">
        <v>0</v>
      </c>
      <c r="M16" s="433" t="n">
        <v>0</v>
      </c>
      <c r="N16" s="505" t="n">
        <v>0</v>
      </c>
      <c r="O16" s="507" t="n">
        <v>0</v>
      </c>
      <c r="P16" s="505" t="n">
        <v>0</v>
      </c>
      <c r="Q16" s="507" t="n">
        <v>0</v>
      </c>
      <c r="R16" s="505" t="n">
        <v>0</v>
      </c>
      <c r="S16" s="508" t="n">
        <f aca="false">SUM(C16,E16,G16,I16,K16,M16,O16,Q16)</f>
        <v>0</v>
      </c>
      <c r="T16" s="509" t="n">
        <f aca="false">SUM(D16,F16,H16,J16,L16,N16,P16,R16)</f>
        <v>0</v>
      </c>
      <c r="U16" s="510" t="n">
        <f aca="false">t1!N15</f>
        <v>0</v>
      </c>
      <c r="V16" s="0"/>
      <c r="W16" s="0"/>
      <c r="X16" s="0"/>
      <c r="Y16" s="0"/>
    </row>
    <row r="17" customFormat="false" ht="12.75" hidden="false" customHeight="true" outlineLevel="0" collapsed="false">
      <c r="A17" s="289" t="str">
        <f aca="false">t1!A16</f>
        <v>POSIZ. ECON. D6 - PROFILI ACCESSO D3</v>
      </c>
      <c r="B17" s="479" t="str">
        <f aca="false">t1!B16</f>
        <v>0D6A00</v>
      </c>
      <c r="C17" s="433" t="n">
        <v>0</v>
      </c>
      <c r="D17" s="505" t="n">
        <v>0</v>
      </c>
      <c r="E17" s="433" t="n">
        <v>0</v>
      </c>
      <c r="F17" s="505" t="n">
        <v>0</v>
      </c>
      <c r="G17" s="433" t="n">
        <v>0</v>
      </c>
      <c r="H17" s="505" t="n">
        <v>0</v>
      </c>
      <c r="I17" s="433" t="n">
        <v>0</v>
      </c>
      <c r="J17" s="505" t="n">
        <v>0</v>
      </c>
      <c r="K17" s="506" t="n">
        <v>0</v>
      </c>
      <c r="L17" s="432" t="n">
        <v>0</v>
      </c>
      <c r="M17" s="433" t="n">
        <v>1</v>
      </c>
      <c r="N17" s="505" t="n">
        <v>0</v>
      </c>
      <c r="O17" s="507" t="n">
        <v>0</v>
      </c>
      <c r="P17" s="505" t="n">
        <v>0</v>
      </c>
      <c r="Q17" s="507" t="n">
        <v>0</v>
      </c>
      <c r="R17" s="505" t="n">
        <v>0</v>
      </c>
      <c r="S17" s="508" t="n">
        <f aca="false">SUM(C17,E17,G17,I17,K17,M17,O17,Q17)</f>
        <v>1</v>
      </c>
      <c r="T17" s="509" t="n">
        <f aca="false">SUM(D17,F17,H17,J17,L17,N17,P17,R17)</f>
        <v>0</v>
      </c>
      <c r="U17" s="510" t="n">
        <f aca="false">t1!N16</f>
        <v>1</v>
      </c>
      <c r="V17" s="0"/>
      <c r="W17" s="0"/>
      <c r="X17" s="0"/>
      <c r="Y17" s="0"/>
    </row>
    <row r="18" customFormat="false" ht="12.75" hidden="false" customHeight="true" outlineLevel="0" collapsed="false">
      <c r="A18" s="289" t="str">
        <f aca="false">t1!A17</f>
        <v>POSIZ. ECON. D6 - PROFILO ACCESSO D1</v>
      </c>
      <c r="B18" s="479" t="str">
        <f aca="false">t1!B17</f>
        <v>0D6000</v>
      </c>
      <c r="C18" s="433" t="n">
        <v>0</v>
      </c>
      <c r="D18" s="505" t="n">
        <v>0</v>
      </c>
      <c r="E18" s="433" t="n">
        <v>0</v>
      </c>
      <c r="F18" s="505" t="n">
        <v>0</v>
      </c>
      <c r="G18" s="433" t="n">
        <v>0</v>
      </c>
      <c r="H18" s="505" t="n">
        <v>0</v>
      </c>
      <c r="I18" s="433" t="n">
        <v>0</v>
      </c>
      <c r="J18" s="505" t="n">
        <v>0</v>
      </c>
      <c r="K18" s="506" t="n">
        <v>0</v>
      </c>
      <c r="L18" s="432" t="n">
        <v>0</v>
      </c>
      <c r="M18" s="433" t="n">
        <v>1</v>
      </c>
      <c r="N18" s="505" t="n">
        <v>0</v>
      </c>
      <c r="O18" s="507" t="n">
        <v>0</v>
      </c>
      <c r="P18" s="505" t="n">
        <v>0</v>
      </c>
      <c r="Q18" s="507" t="n">
        <v>0</v>
      </c>
      <c r="R18" s="505" t="n">
        <v>0</v>
      </c>
      <c r="S18" s="508" t="n">
        <f aca="false">SUM(C18,E18,G18,I18,K18,M18,O18,Q18)</f>
        <v>1</v>
      </c>
      <c r="T18" s="509" t="n">
        <f aca="false">SUM(D18,F18,H18,J18,L18,N18,P18,R18)</f>
        <v>0</v>
      </c>
      <c r="U18" s="510" t="n">
        <f aca="false">t1!N17</f>
        <v>1</v>
      </c>
      <c r="V18" s="0"/>
      <c r="W18" s="0"/>
      <c r="X18" s="0"/>
      <c r="Y18" s="0"/>
    </row>
    <row r="19" customFormat="false" ht="12.75" hidden="false" customHeight="true" outlineLevel="0" collapsed="false">
      <c r="A19" s="289" t="str">
        <f aca="false">t1!A18</f>
        <v>POSIZ. ECON. D5 PROFILI ACCESSO D3</v>
      </c>
      <c r="B19" s="479" t="str">
        <f aca="false">t1!B18</f>
        <v>052486</v>
      </c>
      <c r="C19" s="433" t="n">
        <v>0</v>
      </c>
      <c r="D19" s="505" t="n">
        <v>0</v>
      </c>
      <c r="E19" s="433" t="n">
        <v>0</v>
      </c>
      <c r="F19" s="505" t="n">
        <v>0</v>
      </c>
      <c r="G19" s="433" t="n">
        <v>0</v>
      </c>
      <c r="H19" s="505" t="n">
        <v>0</v>
      </c>
      <c r="I19" s="433" t="n">
        <v>0</v>
      </c>
      <c r="J19" s="505" t="n">
        <v>0</v>
      </c>
      <c r="K19" s="506" t="n">
        <v>0</v>
      </c>
      <c r="L19" s="432" t="n">
        <v>0</v>
      </c>
      <c r="M19" s="433" t="n">
        <v>0</v>
      </c>
      <c r="N19" s="505" t="n">
        <v>0</v>
      </c>
      <c r="O19" s="507" t="n">
        <v>0</v>
      </c>
      <c r="P19" s="505" t="n">
        <v>0</v>
      </c>
      <c r="Q19" s="507" t="n">
        <v>0</v>
      </c>
      <c r="R19" s="505" t="n">
        <v>0</v>
      </c>
      <c r="S19" s="508" t="n">
        <f aca="false">SUM(C19,E19,G19,I19,K19,M19,O19,Q19)</f>
        <v>0</v>
      </c>
      <c r="T19" s="509" t="n">
        <f aca="false">SUM(D19,F19,H19,J19,L19,N19,P19,R19)</f>
        <v>0</v>
      </c>
      <c r="U19" s="510" t="n">
        <f aca="false">t1!N18</f>
        <v>0</v>
      </c>
      <c r="V19" s="0"/>
      <c r="W19" s="0"/>
      <c r="X19" s="0"/>
      <c r="Y19" s="0"/>
    </row>
    <row r="20" customFormat="false" ht="12.75" hidden="false" customHeight="true" outlineLevel="0" collapsed="false">
      <c r="A20" s="289" t="str">
        <f aca="false">t1!A19</f>
        <v>POSIZ. ECON. D5 PROFILI ACCESSO D1</v>
      </c>
      <c r="B20" s="479" t="str">
        <f aca="false">t1!B19</f>
        <v>052487</v>
      </c>
      <c r="C20" s="433" t="n">
        <v>0</v>
      </c>
      <c r="D20" s="505" t="n">
        <v>0</v>
      </c>
      <c r="E20" s="433" t="n">
        <v>0</v>
      </c>
      <c r="F20" s="505" t="n">
        <v>0</v>
      </c>
      <c r="G20" s="433" t="n">
        <v>0</v>
      </c>
      <c r="H20" s="505" t="n">
        <v>0</v>
      </c>
      <c r="I20" s="433" t="n">
        <v>0</v>
      </c>
      <c r="J20" s="505" t="n">
        <v>0</v>
      </c>
      <c r="K20" s="506" t="n">
        <v>0</v>
      </c>
      <c r="L20" s="432" t="n">
        <v>0</v>
      </c>
      <c r="M20" s="433" t="n">
        <v>0</v>
      </c>
      <c r="N20" s="505" t="n">
        <v>0</v>
      </c>
      <c r="O20" s="507" t="n">
        <v>0</v>
      </c>
      <c r="P20" s="505" t="n">
        <v>0</v>
      </c>
      <c r="Q20" s="507" t="n">
        <v>0</v>
      </c>
      <c r="R20" s="505" t="n">
        <v>0</v>
      </c>
      <c r="S20" s="508" t="n">
        <f aca="false">SUM(C20,E20,G20,I20,K20,M20,O20,Q20)</f>
        <v>0</v>
      </c>
      <c r="T20" s="509" t="n">
        <f aca="false">SUM(D20,F20,H20,J20,L20,N20,P20,R20)</f>
        <v>0</v>
      </c>
      <c r="U20" s="510" t="n">
        <f aca="false">t1!N19</f>
        <v>0</v>
      </c>
      <c r="V20" s="0"/>
      <c r="W20" s="0"/>
      <c r="X20" s="0"/>
      <c r="Y20" s="0"/>
    </row>
    <row r="21" customFormat="false" ht="12.75" hidden="false" customHeight="true" outlineLevel="0" collapsed="false">
      <c r="A21" s="289" t="str">
        <f aca="false">t1!A20</f>
        <v>POSIZ. ECON. D4 PROFILI ACCESSO D3</v>
      </c>
      <c r="B21" s="479" t="str">
        <f aca="false">t1!B20</f>
        <v>051488</v>
      </c>
      <c r="C21" s="433" t="n">
        <v>0</v>
      </c>
      <c r="D21" s="505" t="n">
        <v>0</v>
      </c>
      <c r="E21" s="433" t="n">
        <v>0</v>
      </c>
      <c r="F21" s="505" t="n">
        <v>0</v>
      </c>
      <c r="G21" s="433" t="n">
        <v>0</v>
      </c>
      <c r="H21" s="505" t="n">
        <v>0</v>
      </c>
      <c r="I21" s="433" t="n">
        <v>0</v>
      </c>
      <c r="J21" s="505" t="n">
        <v>0</v>
      </c>
      <c r="K21" s="506" t="n">
        <v>0</v>
      </c>
      <c r="L21" s="432" t="n">
        <v>0</v>
      </c>
      <c r="M21" s="433" t="n">
        <v>0</v>
      </c>
      <c r="N21" s="505" t="n">
        <v>0</v>
      </c>
      <c r="O21" s="507" t="n">
        <v>0</v>
      </c>
      <c r="P21" s="505" t="n">
        <v>0</v>
      </c>
      <c r="Q21" s="507" t="n">
        <v>0</v>
      </c>
      <c r="R21" s="505" t="n">
        <v>0</v>
      </c>
      <c r="S21" s="508" t="n">
        <f aca="false">SUM(C21,E21,G21,I21,K21,M21,O21,Q21)</f>
        <v>0</v>
      </c>
      <c r="T21" s="509" t="n">
        <f aca="false">SUM(D21,F21,H21,J21,L21,N21,P21,R21)</f>
        <v>0</v>
      </c>
      <c r="U21" s="510" t="n">
        <f aca="false">t1!N20</f>
        <v>0</v>
      </c>
      <c r="V21" s="0"/>
      <c r="W21" s="0"/>
      <c r="X21" s="0"/>
      <c r="Y21" s="0"/>
    </row>
    <row r="22" customFormat="false" ht="12.75" hidden="false" customHeight="true" outlineLevel="0" collapsed="false">
      <c r="A22" s="289" t="str">
        <f aca="false">t1!A21</f>
        <v>POSIZ. ECON. D4 PROFILI ACCESSO D1</v>
      </c>
      <c r="B22" s="479" t="str">
        <f aca="false">t1!B21</f>
        <v>051489</v>
      </c>
      <c r="C22" s="433" t="n">
        <v>0</v>
      </c>
      <c r="D22" s="505" t="n">
        <v>0</v>
      </c>
      <c r="E22" s="433" t="n">
        <v>0</v>
      </c>
      <c r="F22" s="505" t="n">
        <v>0</v>
      </c>
      <c r="G22" s="433" t="n">
        <v>0</v>
      </c>
      <c r="H22" s="505" t="n">
        <v>0</v>
      </c>
      <c r="I22" s="433" t="n">
        <v>0</v>
      </c>
      <c r="J22" s="505" t="n">
        <v>0</v>
      </c>
      <c r="K22" s="506" t="n">
        <v>0</v>
      </c>
      <c r="L22" s="432" t="n">
        <v>0</v>
      </c>
      <c r="M22" s="433" t="n">
        <v>0</v>
      </c>
      <c r="N22" s="505" t="n">
        <v>0</v>
      </c>
      <c r="O22" s="507" t="n">
        <v>0</v>
      </c>
      <c r="P22" s="505" t="n">
        <v>0</v>
      </c>
      <c r="Q22" s="507" t="n">
        <v>0</v>
      </c>
      <c r="R22" s="505" t="n">
        <v>0</v>
      </c>
      <c r="S22" s="508" t="n">
        <f aca="false">SUM(C22,E22,G22,I22,K22,M22,O22,Q22)</f>
        <v>0</v>
      </c>
      <c r="T22" s="509" t="n">
        <f aca="false">SUM(D22,F22,H22,J22,L22,N22,P22,R22)</f>
        <v>0</v>
      </c>
      <c r="U22" s="510" t="n">
        <f aca="false">t1!N21</f>
        <v>0</v>
      </c>
      <c r="V22" s="0"/>
      <c r="W22" s="0"/>
      <c r="X22" s="0"/>
      <c r="Y22" s="0"/>
    </row>
    <row r="23" customFormat="false" ht="12.75" hidden="false" customHeight="true" outlineLevel="0" collapsed="false">
      <c r="A23" s="289" t="str">
        <f aca="false">t1!A22</f>
        <v>POSIZIONE ECONOMICA DI ACCESSO D3</v>
      </c>
      <c r="B23" s="479" t="str">
        <f aca="false">t1!B22</f>
        <v>058000</v>
      </c>
      <c r="C23" s="433" t="n">
        <v>0</v>
      </c>
      <c r="D23" s="505" t="n">
        <v>0</v>
      </c>
      <c r="E23" s="433" t="n">
        <v>0</v>
      </c>
      <c r="F23" s="505" t="n">
        <v>0</v>
      </c>
      <c r="G23" s="433" t="n">
        <v>0</v>
      </c>
      <c r="H23" s="505" t="n">
        <v>0</v>
      </c>
      <c r="I23" s="433" t="n">
        <v>0</v>
      </c>
      <c r="J23" s="505" t="n">
        <v>0</v>
      </c>
      <c r="K23" s="506" t="n">
        <v>0</v>
      </c>
      <c r="L23" s="432" t="n">
        <v>0</v>
      </c>
      <c r="M23" s="433" t="n">
        <v>0</v>
      </c>
      <c r="N23" s="505" t="n">
        <v>0</v>
      </c>
      <c r="O23" s="507" t="n">
        <v>0</v>
      </c>
      <c r="P23" s="505" t="n">
        <v>0</v>
      </c>
      <c r="Q23" s="507" t="n">
        <v>0</v>
      </c>
      <c r="R23" s="505" t="n">
        <v>0</v>
      </c>
      <c r="S23" s="508" t="n">
        <f aca="false">SUM(C23,E23,G23,I23,K23,M23,O23,Q23)</f>
        <v>0</v>
      </c>
      <c r="T23" s="509" t="n">
        <f aca="false">SUM(D23,F23,H23,J23,L23,N23,P23,R23)</f>
        <v>0</v>
      </c>
      <c r="U23" s="510" t="n">
        <f aca="false">t1!N22</f>
        <v>0</v>
      </c>
      <c r="V23" s="0"/>
      <c r="W23" s="0"/>
      <c r="X23" s="0"/>
      <c r="Y23" s="0"/>
    </row>
    <row r="24" customFormat="false" ht="12.75" hidden="false" customHeight="true" outlineLevel="0" collapsed="false">
      <c r="A24" s="289" t="str">
        <f aca="false">t1!A23</f>
        <v>POSIZIONE ECONOMICA D3</v>
      </c>
      <c r="B24" s="479" t="str">
        <f aca="false">t1!B23</f>
        <v>050000</v>
      </c>
      <c r="C24" s="433" t="n">
        <v>0</v>
      </c>
      <c r="D24" s="505" t="n">
        <v>0</v>
      </c>
      <c r="E24" s="433" t="n">
        <v>0</v>
      </c>
      <c r="F24" s="505" t="n">
        <v>0</v>
      </c>
      <c r="G24" s="433" t="n">
        <v>0</v>
      </c>
      <c r="H24" s="505" t="n">
        <v>0</v>
      </c>
      <c r="I24" s="433" t="n">
        <v>0</v>
      </c>
      <c r="J24" s="505" t="n">
        <v>0</v>
      </c>
      <c r="K24" s="506" t="n">
        <v>0</v>
      </c>
      <c r="L24" s="432" t="n">
        <v>0</v>
      </c>
      <c r="M24" s="433" t="n">
        <v>0</v>
      </c>
      <c r="N24" s="505" t="n">
        <v>0</v>
      </c>
      <c r="O24" s="507" t="n">
        <v>0</v>
      </c>
      <c r="P24" s="505" t="n">
        <v>0</v>
      </c>
      <c r="Q24" s="507" t="n">
        <v>0</v>
      </c>
      <c r="R24" s="505" t="n">
        <v>0</v>
      </c>
      <c r="S24" s="508" t="n">
        <f aca="false">SUM(C24,E24,G24,I24,K24,M24,O24,Q24)</f>
        <v>0</v>
      </c>
      <c r="T24" s="509" t="n">
        <f aca="false">SUM(D24,F24,H24,J24,L24,N24,P24,R24)</f>
        <v>0</v>
      </c>
      <c r="U24" s="510" t="n">
        <f aca="false">t1!N23</f>
        <v>1</v>
      </c>
      <c r="V24" s="0"/>
      <c r="W24" s="0"/>
      <c r="X24" s="0"/>
      <c r="Y24" s="0"/>
    </row>
    <row r="25" customFormat="false" ht="12.75" hidden="false" customHeight="true" outlineLevel="0" collapsed="false">
      <c r="A25" s="289" t="str">
        <f aca="false">t1!A24</f>
        <v>POSIZIONE ECONOMICA D2</v>
      </c>
      <c r="B25" s="479" t="str">
        <f aca="false">t1!B24</f>
        <v>049000</v>
      </c>
      <c r="C25" s="433" t="n">
        <v>0</v>
      </c>
      <c r="D25" s="505" t="n">
        <v>0</v>
      </c>
      <c r="E25" s="433" t="n">
        <v>0</v>
      </c>
      <c r="F25" s="505" t="n">
        <v>0</v>
      </c>
      <c r="G25" s="433" t="n">
        <v>0</v>
      </c>
      <c r="H25" s="505" t="n">
        <v>0</v>
      </c>
      <c r="I25" s="433" t="n">
        <v>0</v>
      </c>
      <c r="J25" s="505" t="n">
        <v>0</v>
      </c>
      <c r="K25" s="506" t="n">
        <v>0</v>
      </c>
      <c r="L25" s="432" t="n">
        <v>0</v>
      </c>
      <c r="M25" s="433" t="n">
        <v>0</v>
      </c>
      <c r="N25" s="505" t="n">
        <v>0</v>
      </c>
      <c r="O25" s="507" t="n">
        <v>0</v>
      </c>
      <c r="P25" s="505" t="n">
        <v>0</v>
      </c>
      <c r="Q25" s="507" t="n">
        <v>0</v>
      </c>
      <c r="R25" s="505" t="n">
        <v>0</v>
      </c>
      <c r="S25" s="508" t="n">
        <f aca="false">SUM(C25,E25,G25,I25,K25,M25,O25,Q25)</f>
        <v>0</v>
      </c>
      <c r="T25" s="509" t="n">
        <f aca="false">SUM(D25,F25,H25,J25,L25,N25,P25,R25)</f>
        <v>0</v>
      </c>
      <c r="U25" s="510" t="n">
        <f aca="false">t1!N24</f>
        <v>1</v>
      </c>
      <c r="V25" s="0"/>
      <c r="W25" s="0"/>
      <c r="X25" s="0"/>
      <c r="Y25" s="0"/>
    </row>
    <row r="26" customFormat="false" ht="12.75" hidden="false" customHeight="true" outlineLevel="0" collapsed="false">
      <c r="A26" s="289" t="str">
        <f aca="false">t1!A25</f>
        <v>POSIZIONE ECONOMICA DI ACCESSO D1</v>
      </c>
      <c r="B26" s="479" t="str">
        <f aca="false">t1!B25</f>
        <v>057000</v>
      </c>
      <c r="C26" s="433" t="n">
        <v>0</v>
      </c>
      <c r="D26" s="505" t="n">
        <v>0</v>
      </c>
      <c r="E26" s="433" t="n">
        <v>0</v>
      </c>
      <c r="F26" s="505" t="n">
        <v>0</v>
      </c>
      <c r="G26" s="433" t="n">
        <v>0</v>
      </c>
      <c r="H26" s="505" t="n">
        <v>0</v>
      </c>
      <c r="I26" s="433" t="n">
        <v>0</v>
      </c>
      <c r="J26" s="505" t="n">
        <v>0</v>
      </c>
      <c r="K26" s="506" t="n">
        <v>0</v>
      </c>
      <c r="L26" s="432" t="n">
        <v>0</v>
      </c>
      <c r="M26" s="433" t="n">
        <v>0</v>
      </c>
      <c r="N26" s="505" t="n">
        <v>0</v>
      </c>
      <c r="O26" s="507" t="n">
        <v>0</v>
      </c>
      <c r="P26" s="505" t="n">
        <v>0</v>
      </c>
      <c r="Q26" s="507" t="n">
        <v>0</v>
      </c>
      <c r="R26" s="505" t="n">
        <v>0</v>
      </c>
      <c r="S26" s="508" t="n">
        <f aca="false">SUM(C26,E26,G26,I26,K26,M26,O26,Q26)</f>
        <v>0</v>
      </c>
      <c r="T26" s="509" t="n">
        <f aca="false">SUM(D26,F26,H26,J26,L26,N26,P26,R26)</f>
        <v>0</v>
      </c>
      <c r="U26" s="510" t="n">
        <f aca="false">t1!N25</f>
        <v>1</v>
      </c>
      <c r="V26" s="0"/>
      <c r="W26" s="0"/>
      <c r="X26" s="0"/>
      <c r="Y26" s="0"/>
    </row>
    <row r="27" customFormat="false" ht="12.75" hidden="false" customHeight="true" outlineLevel="0" collapsed="false">
      <c r="A27" s="289" t="str">
        <f aca="false">t1!A26</f>
        <v>POSIZIONE ECONOMICA C5</v>
      </c>
      <c r="B27" s="479" t="str">
        <f aca="false">t1!B26</f>
        <v>046000</v>
      </c>
      <c r="C27" s="433" t="n">
        <v>0</v>
      </c>
      <c r="D27" s="505" t="n">
        <v>0</v>
      </c>
      <c r="E27" s="433" t="n">
        <v>0</v>
      </c>
      <c r="F27" s="505" t="n">
        <v>0</v>
      </c>
      <c r="G27" s="433" t="n">
        <v>0</v>
      </c>
      <c r="H27" s="505" t="n">
        <v>0</v>
      </c>
      <c r="I27" s="433" t="n">
        <v>0</v>
      </c>
      <c r="J27" s="505" t="n">
        <v>0</v>
      </c>
      <c r="K27" s="506" t="n">
        <v>0</v>
      </c>
      <c r="L27" s="432" t="n">
        <v>0</v>
      </c>
      <c r="M27" s="433" t="n">
        <v>1</v>
      </c>
      <c r="N27" s="505" t="n">
        <v>0</v>
      </c>
      <c r="O27" s="507" t="n">
        <v>0</v>
      </c>
      <c r="P27" s="505" t="n">
        <v>0</v>
      </c>
      <c r="Q27" s="507" t="n">
        <v>0</v>
      </c>
      <c r="R27" s="505" t="n">
        <v>0</v>
      </c>
      <c r="S27" s="508" t="n">
        <f aca="false">SUM(C27,E27,G27,I27,K27,M27,O27,Q27)</f>
        <v>1</v>
      </c>
      <c r="T27" s="509" t="n">
        <f aca="false">SUM(D27,F27,H27,J27,L27,N27,P27,R27)</f>
        <v>0</v>
      </c>
      <c r="U27" s="510" t="n">
        <f aca="false">t1!N26</f>
        <v>1</v>
      </c>
      <c r="V27" s="0"/>
      <c r="W27" s="0"/>
      <c r="X27" s="0"/>
      <c r="Y27" s="0"/>
    </row>
    <row r="28" customFormat="false" ht="12.75" hidden="false" customHeight="true" outlineLevel="0" collapsed="false">
      <c r="A28" s="289" t="str">
        <f aca="false">t1!A27</f>
        <v>POSIZIONE ECONOMICA C4</v>
      </c>
      <c r="B28" s="479" t="str">
        <f aca="false">t1!B27</f>
        <v>045000</v>
      </c>
      <c r="C28" s="433" t="n">
        <v>0</v>
      </c>
      <c r="D28" s="505" t="n">
        <v>0</v>
      </c>
      <c r="E28" s="433" t="n">
        <v>0</v>
      </c>
      <c r="F28" s="505" t="n">
        <v>0</v>
      </c>
      <c r="G28" s="433" t="n">
        <v>0</v>
      </c>
      <c r="H28" s="505" t="n">
        <v>0</v>
      </c>
      <c r="I28" s="433" t="n">
        <v>0</v>
      </c>
      <c r="J28" s="505" t="n">
        <v>0</v>
      </c>
      <c r="K28" s="506" t="n">
        <v>0</v>
      </c>
      <c r="L28" s="432" t="n">
        <v>0</v>
      </c>
      <c r="M28" s="433" t="n">
        <v>0</v>
      </c>
      <c r="N28" s="505" t="n">
        <v>0</v>
      </c>
      <c r="O28" s="507" t="n">
        <v>0</v>
      </c>
      <c r="P28" s="505" t="n">
        <v>0</v>
      </c>
      <c r="Q28" s="507" t="n">
        <v>0</v>
      </c>
      <c r="R28" s="505" t="n">
        <v>0</v>
      </c>
      <c r="S28" s="508" t="n">
        <f aca="false">SUM(C28,E28,G28,I28,K28,M28,O28,Q28)</f>
        <v>0</v>
      </c>
      <c r="T28" s="509" t="n">
        <f aca="false">SUM(D28,F28,H28,J28,L28,N28,P28,R28)</f>
        <v>0</v>
      </c>
      <c r="U28" s="510" t="n">
        <f aca="false">t1!N27</f>
        <v>1</v>
      </c>
      <c r="V28" s="0"/>
      <c r="W28" s="0"/>
      <c r="X28" s="0"/>
      <c r="Y28" s="0"/>
    </row>
    <row r="29" customFormat="false" ht="12.75" hidden="false" customHeight="true" outlineLevel="0" collapsed="false">
      <c r="A29" s="289" t="str">
        <f aca="false">t1!A28</f>
        <v>POSIZIONE ECONOMICA C3</v>
      </c>
      <c r="B29" s="479" t="str">
        <f aca="false">t1!B28</f>
        <v>043000</v>
      </c>
      <c r="C29" s="433" t="n">
        <v>0</v>
      </c>
      <c r="D29" s="505" t="n">
        <v>0</v>
      </c>
      <c r="E29" s="433" t="n">
        <v>0</v>
      </c>
      <c r="F29" s="505" t="n">
        <v>0</v>
      </c>
      <c r="G29" s="433" t="n">
        <v>0</v>
      </c>
      <c r="H29" s="505" t="n">
        <v>0</v>
      </c>
      <c r="I29" s="433" t="n">
        <v>0</v>
      </c>
      <c r="J29" s="505" t="n">
        <v>0</v>
      </c>
      <c r="K29" s="506" t="n">
        <v>0</v>
      </c>
      <c r="L29" s="432" t="n">
        <v>0</v>
      </c>
      <c r="M29" s="433" t="n">
        <v>0</v>
      </c>
      <c r="N29" s="505" t="n">
        <v>0</v>
      </c>
      <c r="O29" s="507" t="n">
        <v>0</v>
      </c>
      <c r="P29" s="505" t="n">
        <v>0</v>
      </c>
      <c r="Q29" s="507" t="n">
        <v>0</v>
      </c>
      <c r="R29" s="505" t="n">
        <v>0</v>
      </c>
      <c r="S29" s="508" t="n">
        <f aca="false">SUM(C29,E29,G29,I29,K29,M29,O29,Q29)</f>
        <v>0</v>
      </c>
      <c r="T29" s="509" t="n">
        <f aca="false">SUM(D29,F29,H29,J29,L29,N29,P29,R29)</f>
        <v>0</v>
      </c>
      <c r="U29" s="510" t="n">
        <f aca="false">t1!N28</f>
        <v>1</v>
      </c>
      <c r="V29" s="0"/>
      <c r="W29" s="0"/>
      <c r="X29" s="0"/>
      <c r="Y29" s="0"/>
    </row>
    <row r="30" customFormat="false" ht="12.75" hidden="false" customHeight="true" outlineLevel="0" collapsed="false">
      <c r="A30" s="289" t="str">
        <f aca="false">t1!A29</f>
        <v>POSIZIONE ECONOMICA C2</v>
      </c>
      <c r="B30" s="479" t="str">
        <f aca="false">t1!B29</f>
        <v>042000</v>
      </c>
      <c r="C30" s="433" t="n">
        <v>0</v>
      </c>
      <c r="D30" s="505" t="n">
        <v>0</v>
      </c>
      <c r="E30" s="433" t="n">
        <v>0</v>
      </c>
      <c r="F30" s="505" t="n">
        <v>0</v>
      </c>
      <c r="G30" s="433" t="n">
        <v>0</v>
      </c>
      <c r="H30" s="505" t="n">
        <v>0</v>
      </c>
      <c r="I30" s="433" t="n">
        <v>0</v>
      </c>
      <c r="J30" s="505" t="n">
        <v>0</v>
      </c>
      <c r="K30" s="506" t="n">
        <v>0</v>
      </c>
      <c r="L30" s="432" t="n">
        <v>0</v>
      </c>
      <c r="M30" s="433" t="n">
        <v>0</v>
      </c>
      <c r="N30" s="505" t="n">
        <v>0</v>
      </c>
      <c r="O30" s="507" t="n">
        <v>0</v>
      </c>
      <c r="P30" s="505" t="n">
        <v>0</v>
      </c>
      <c r="Q30" s="507" t="n">
        <v>0</v>
      </c>
      <c r="R30" s="505" t="n">
        <v>0</v>
      </c>
      <c r="S30" s="508" t="n">
        <f aca="false">SUM(C30,E30,G30,I30,K30,M30,O30,Q30)</f>
        <v>0</v>
      </c>
      <c r="T30" s="509" t="n">
        <f aca="false">SUM(D30,F30,H30,J30,L30,N30,P30,R30)</f>
        <v>0</v>
      </c>
      <c r="U30" s="510" t="n">
        <f aca="false">t1!N29</f>
        <v>1</v>
      </c>
      <c r="V30" s="0"/>
      <c r="W30" s="0"/>
      <c r="X30" s="0"/>
      <c r="Y30" s="0"/>
    </row>
    <row r="31" customFormat="false" ht="12.75" hidden="false" customHeight="true" outlineLevel="0" collapsed="false">
      <c r="A31" s="289" t="str">
        <f aca="false">t1!A30</f>
        <v>POSIZIONE ECONOMICA DI ACCESSO C1</v>
      </c>
      <c r="B31" s="479" t="str">
        <f aca="false">t1!B30</f>
        <v>056000</v>
      </c>
      <c r="C31" s="433" t="n">
        <v>1</v>
      </c>
      <c r="D31" s="505" t="n">
        <v>0</v>
      </c>
      <c r="E31" s="433" t="n">
        <v>0</v>
      </c>
      <c r="F31" s="505" t="n">
        <v>0</v>
      </c>
      <c r="G31" s="433" t="n">
        <v>0</v>
      </c>
      <c r="H31" s="505" t="n">
        <v>0</v>
      </c>
      <c r="I31" s="433" t="n">
        <v>0</v>
      </c>
      <c r="J31" s="505" t="n">
        <v>0</v>
      </c>
      <c r="K31" s="506" t="n">
        <v>0</v>
      </c>
      <c r="L31" s="432" t="n">
        <v>0</v>
      </c>
      <c r="M31" s="433" t="n">
        <v>0</v>
      </c>
      <c r="N31" s="505" t="n">
        <v>0</v>
      </c>
      <c r="O31" s="507" t="n">
        <v>0</v>
      </c>
      <c r="P31" s="505" t="n">
        <v>0</v>
      </c>
      <c r="Q31" s="507" t="n">
        <v>0</v>
      </c>
      <c r="R31" s="505" t="n">
        <v>0</v>
      </c>
      <c r="S31" s="508" t="n">
        <f aca="false">SUM(C31,E31,G31,I31,K31,M31,O31,Q31)</f>
        <v>1</v>
      </c>
      <c r="T31" s="509" t="n">
        <f aca="false">SUM(D31,F31,H31,J31,L31,N31,P31,R31)</f>
        <v>0</v>
      </c>
      <c r="U31" s="510" t="n">
        <f aca="false">t1!N30</f>
        <v>1</v>
      </c>
      <c r="V31" s="0"/>
      <c r="W31" s="0"/>
      <c r="X31" s="0"/>
      <c r="Y31" s="0"/>
    </row>
    <row r="32" customFormat="false" ht="12.75" hidden="false" customHeight="true" outlineLevel="0" collapsed="false">
      <c r="A32" s="289" t="str">
        <f aca="false">t1!A31</f>
        <v>POSIZ. ECON. B7 - PROFILO ACCESSO B3</v>
      </c>
      <c r="B32" s="479" t="str">
        <f aca="false">t1!B31</f>
        <v>0B7A00</v>
      </c>
      <c r="C32" s="433" t="n">
        <v>0</v>
      </c>
      <c r="D32" s="505" t="n">
        <v>0</v>
      </c>
      <c r="E32" s="433" t="n">
        <v>0</v>
      </c>
      <c r="F32" s="505" t="n">
        <v>0</v>
      </c>
      <c r="G32" s="433" t="n">
        <v>0</v>
      </c>
      <c r="H32" s="505" t="n">
        <v>0</v>
      </c>
      <c r="I32" s="433" t="n">
        <v>0</v>
      </c>
      <c r="J32" s="505" t="n">
        <v>0</v>
      </c>
      <c r="K32" s="506" t="n">
        <v>0</v>
      </c>
      <c r="L32" s="432" t="n">
        <v>0</v>
      </c>
      <c r="M32" s="433" t="n">
        <v>0</v>
      </c>
      <c r="N32" s="505" t="n">
        <v>0</v>
      </c>
      <c r="O32" s="507" t="n">
        <v>0</v>
      </c>
      <c r="P32" s="505" t="n">
        <v>0</v>
      </c>
      <c r="Q32" s="507" t="n">
        <v>0</v>
      </c>
      <c r="R32" s="505" t="n">
        <v>0</v>
      </c>
      <c r="S32" s="508" t="n">
        <f aca="false">SUM(C32,E32,G32,I32,K32,M32,O32,Q32)</f>
        <v>0</v>
      </c>
      <c r="T32" s="509" t="n">
        <f aca="false">SUM(D32,F32,H32,J32,L32,N32,P32,R32)</f>
        <v>0</v>
      </c>
      <c r="U32" s="510" t="n">
        <f aca="false">t1!N31</f>
        <v>1</v>
      </c>
      <c r="V32" s="0"/>
      <c r="W32" s="0"/>
      <c r="X32" s="0"/>
      <c r="Y32" s="0"/>
    </row>
    <row r="33" customFormat="false" ht="12.75" hidden="false" customHeight="true" outlineLevel="0" collapsed="false">
      <c r="A33" s="289" t="str">
        <f aca="false">t1!A32</f>
        <v>POSIZ. ECON. B7 - PROFILO  ACCESSO B1</v>
      </c>
      <c r="B33" s="479" t="str">
        <f aca="false">t1!B32</f>
        <v>0B7000</v>
      </c>
      <c r="C33" s="433" t="n">
        <v>0</v>
      </c>
      <c r="D33" s="505" t="n">
        <v>0</v>
      </c>
      <c r="E33" s="433" t="n">
        <v>0</v>
      </c>
      <c r="F33" s="505" t="n">
        <v>0</v>
      </c>
      <c r="G33" s="433" t="n">
        <v>0</v>
      </c>
      <c r="H33" s="505" t="n">
        <v>0</v>
      </c>
      <c r="I33" s="433" t="n">
        <v>0</v>
      </c>
      <c r="J33" s="505" t="n">
        <v>0</v>
      </c>
      <c r="K33" s="506" t="n">
        <v>0</v>
      </c>
      <c r="L33" s="432" t="n">
        <v>0</v>
      </c>
      <c r="M33" s="433" t="n">
        <v>0</v>
      </c>
      <c r="N33" s="505" t="n">
        <v>0</v>
      </c>
      <c r="O33" s="507" t="n">
        <v>0</v>
      </c>
      <c r="P33" s="505" t="n">
        <v>0</v>
      </c>
      <c r="Q33" s="507" t="n">
        <v>0</v>
      </c>
      <c r="R33" s="505" t="n">
        <v>0</v>
      </c>
      <c r="S33" s="508" t="n">
        <f aca="false">SUM(C33,E33,G33,I33,K33,M33,O33,Q33)</f>
        <v>0</v>
      </c>
      <c r="T33" s="509" t="n">
        <f aca="false">SUM(D33,F33,H33,J33,L33,N33,P33,R33)</f>
        <v>0</v>
      </c>
      <c r="U33" s="510" t="n">
        <f aca="false">t1!N32</f>
        <v>0</v>
      </c>
      <c r="V33" s="0"/>
      <c r="W33" s="0"/>
      <c r="X33" s="0"/>
      <c r="Y33" s="0"/>
    </row>
    <row r="34" customFormat="false" ht="12.75" hidden="false" customHeight="true" outlineLevel="0" collapsed="false">
      <c r="A34" s="289" t="str">
        <f aca="false">t1!A33</f>
        <v>POSIZ. ECON. B6 PROFILI ACCESSO B3</v>
      </c>
      <c r="B34" s="479" t="str">
        <f aca="false">t1!B33</f>
        <v>038490</v>
      </c>
      <c r="C34" s="433" t="n">
        <v>0</v>
      </c>
      <c r="D34" s="505" t="n">
        <v>0</v>
      </c>
      <c r="E34" s="433" t="n">
        <v>0</v>
      </c>
      <c r="F34" s="505" t="n">
        <v>0</v>
      </c>
      <c r="G34" s="433" t="n">
        <v>0</v>
      </c>
      <c r="H34" s="505" t="n">
        <v>0</v>
      </c>
      <c r="I34" s="433" t="n">
        <v>0</v>
      </c>
      <c r="J34" s="505" t="n">
        <v>0</v>
      </c>
      <c r="K34" s="506" t="n">
        <v>0</v>
      </c>
      <c r="L34" s="432" t="n">
        <v>0</v>
      </c>
      <c r="M34" s="433" t="n">
        <v>0</v>
      </c>
      <c r="N34" s="505" t="n">
        <v>0</v>
      </c>
      <c r="O34" s="507" t="n">
        <v>0</v>
      </c>
      <c r="P34" s="505" t="n">
        <v>0</v>
      </c>
      <c r="Q34" s="507" t="n">
        <v>0</v>
      </c>
      <c r="R34" s="505" t="n">
        <v>0</v>
      </c>
      <c r="S34" s="508" t="n">
        <f aca="false">SUM(C34,E34,G34,I34,K34,M34,O34,Q34)</f>
        <v>0</v>
      </c>
      <c r="T34" s="509" t="n">
        <f aca="false">SUM(D34,F34,H34,J34,L34,N34,P34,R34)</f>
        <v>0</v>
      </c>
      <c r="U34" s="510" t="n">
        <f aca="false">t1!N33</f>
        <v>0</v>
      </c>
      <c r="V34" s="0"/>
      <c r="W34" s="0"/>
      <c r="X34" s="0"/>
      <c r="Y34" s="0"/>
    </row>
    <row r="35" customFormat="false" ht="12.75" hidden="false" customHeight="true" outlineLevel="0" collapsed="false">
      <c r="A35" s="289" t="str">
        <f aca="false">t1!A34</f>
        <v>POSIZ. ECON. B6 PROFILI ACCESSO B1</v>
      </c>
      <c r="B35" s="479" t="str">
        <f aca="false">t1!B34</f>
        <v>038491</v>
      </c>
      <c r="C35" s="433" t="n">
        <v>0</v>
      </c>
      <c r="D35" s="505" t="n">
        <v>0</v>
      </c>
      <c r="E35" s="433" t="n">
        <v>0</v>
      </c>
      <c r="F35" s="505" t="n">
        <v>0</v>
      </c>
      <c r="G35" s="433" t="n">
        <v>0</v>
      </c>
      <c r="H35" s="505" t="n">
        <v>0</v>
      </c>
      <c r="I35" s="433" t="n">
        <v>0</v>
      </c>
      <c r="J35" s="505" t="n">
        <v>0</v>
      </c>
      <c r="K35" s="506" t="n">
        <v>0</v>
      </c>
      <c r="L35" s="432" t="n">
        <v>0</v>
      </c>
      <c r="M35" s="433" t="n">
        <v>0</v>
      </c>
      <c r="N35" s="505" t="n">
        <v>0</v>
      </c>
      <c r="O35" s="507" t="n">
        <v>0</v>
      </c>
      <c r="P35" s="505" t="n">
        <v>0</v>
      </c>
      <c r="Q35" s="507" t="n">
        <v>0</v>
      </c>
      <c r="R35" s="505" t="n">
        <v>0</v>
      </c>
      <c r="S35" s="508" t="n">
        <f aca="false">SUM(C35,E35,G35,I35,K35,M35,O35,Q35)</f>
        <v>0</v>
      </c>
      <c r="T35" s="509" t="n">
        <f aca="false">SUM(D35,F35,H35,J35,L35,N35,P35,R35)</f>
        <v>0</v>
      </c>
      <c r="U35" s="510" t="n">
        <f aca="false">t1!N34</f>
        <v>0</v>
      </c>
      <c r="V35" s="0"/>
      <c r="W35" s="0"/>
      <c r="X35" s="0"/>
      <c r="Y35" s="0"/>
    </row>
    <row r="36" customFormat="false" ht="12.75" hidden="false" customHeight="true" outlineLevel="0" collapsed="false">
      <c r="A36" s="289" t="str">
        <f aca="false">t1!A35</f>
        <v>POSIZ. ECON. B5 PROFILI ACCESSO B3</v>
      </c>
      <c r="B36" s="479" t="str">
        <f aca="false">t1!B35</f>
        <v>037492</v>
      </c>
      <c r="C36" s="433" t="n">
        <v>0</v>
      </c>
      <c r="D36" s="505" t="n">
        <v>0</v>
      </c>
      <c r="E36" s="433" t="n">
        <v>0</v>
      </c>
      <c r="F36" s="505" t="n">
        <v>0</v>
      </c>
      <c r="G36" s="433" t="n">
        <v>0</v>
      </c>
      <c r="H36" s="505" t="n">
        <v>0</v>
      </c>
      <c r="I36" s="433" t="n">
        <v>0</v>
      </c>
      <c r="J36" s="505" t="n">
        <v>0</v>
      </c>
      <c r="K36" s="506" t="n">
        <v>0</v>
      </c>
      <c r="L36" s="432" t="n">
        <v>0</v>
      </c>
      <c r="M36" s="433" t="n">
        <v>0</v>
      </c>
      <c r="N36" s="505" t="n">
        <v>0</v>
      </c>
      <c r="O36" s="507" t="n">
        <v>0</v>
      </c>
      <c r="P36" s="505" t="n">
        <v>0</v>
      </c>
      <c r="Q36" s="507" t="n">
        <v>0</v>
      </c>
      <c r="R36" s="505" t="n">
        <v>0</v>
      </c>
      <c r="S36" s="508" t="n">
        <f aca="false">SUM(C36,E36,G36,I36,K36,M36,O36,Q36)</f>
        <v>0</v>
      </c>
      <c r="T36" s="509" t="n">
        <f aca="false">SUM(D36,F36,H36,J36,L36,N36,P36,R36)</f>
        <v>0</v>
      </c>
      <c r="U36" s="510" t="n">
        <f aca="false">t1!N35</f>
        <v>1</v>
      </c>
      <c r="V36" s="0"/>
      <c r="W36" s="0"/>
      <c r="X36" s="0"/>
      <c r="Y36" s="0"/>
    </row>
    <row r="37" customFormat="false" ht="12.75" hidden="false" customHeight="true" outlineLevel="0" collapsed="false">
      <c r="A37" s="289" t="str">
        <f aca="false">t1!A36</f>
        <v>POSIZ. ECON. B5 PROFILI ACCESSO B1</v>
      </c>
      <c r="B37" s="479" t="str">
        <f aca="false">t1!B36</f>
        <v>037493</v>
      </c>
      <c r="C37" s="433" t="n">
        <v>0</v>
      </c>
      <c r="D37" s="505" t="n">
        <v>0</v>
      </c>
      <c r="E37" s="433" t="n">
        <v>0</v>
      </c>
      <c r="F37" s="505" t="n">
        <v>0</v>
      </c>
      <c r="G37" s="433" t="n">
        <v>0</v>
      </c>
      <c r="H37" s="505" t="n">
        <v>0</v>
      </c>
      <c r="I37" s="433" t="n">
        <v>0</v>
      </c>
      <c r="J37" s="505" t="n">
        <v>0</v>
      </c>
      <c r="K37" s="506" t="n">
        <v>0</v>
      </c>
      <c r="L37" s="432" t="n">
        <v>0</v>
      </c>
      <c r="M37" s="433" t="n">
        <v>0</v>
      </c>
      <c r="N37" s="505" t="n">
        <v>0</v>
      </c>
      <c r="O37" s="507" t="n">
        <v>0</v>
      </c>
      <c r="P37" s="505" t="n">
        <v>0</v>
      </c>
      <c r="Q37" s="507" t="n">
        <v>0</v>
      </c>
      <c r="R37" s="505" t="n">
        <v>0</v>
      </c>
      <c r="S37" s="508" t="n">
        <f aca="false">SUM(C37,E37,G37,I37,K37,M37,O37,Q37)</f>
        <v>0</v>
      </c>
      <c r="T37" s="509" t="n">
        <f aca="false">SUM(D37,F37,H37,J37,L37,N37,P37,R37)</f>
        <v>0</v>
      </c>
      <c r="U37" s="510" t="n">
        <f aca="false">t1!N36</f>
        <v>0</v>
      </c>
      <c r="V37" s="0"/>
      <c r="W37" s="0"/>
      <c r="X37" s="0"/>
      <c r="Y37" s="0"/>
    </row>
    <row r="38" customFormat="false" ht="12.75" hidden="false" customHeight="true" outlineLevel="0" collapsed="false">
      <c r="A38" s="289" t="str">
        <f aca="false">t1!A37</f>
        <v>POSIZ. ECON. B4 PROFILI ACCESSO B3</v>
      </c>
      <c r="B38" s="479" t="str">
        <f aca="false">t1!B37</f>
        <v>036494</v>
      </c>
      <c r="C38" s="433" t="n">
        <v>0</v>
      </c>
      <c r="D38" s="505" t="n">
        <v>0</v>
      </c>
      <c r="E38" s="433" t="n">
        <v>0</v>
      </c>
      <c r="F38" s="505" t="n">
        <v>0</v>
      </c>
      <c r="G38" s="433" t="n">
        <v>0</v>
      </c>
      <c r="H38" s="505" t="n">
        <v>0</v>
      </c>
      <c r="I38" s="433" t="n">
        <v>0</v>
      </c>
      <c r="J38" s="505" t="n">
        <v>0</v>
      </c>
      <c r="K38" s="506" t="n">
        <v>0</v>
      </c>
      <c r="L38" s="432" t="n">
        <v>0</v>
      </c>
      <c r="M38" s="433" t="n">
        <v>0</v>
      </c>
      <c r="N38" s="505" t="n">
        <v>0</v>
      </c>
      <c r="O38" s="507" t="n">
        <v>0</v>
      </c>
      <c r="P38" s="505" t="n">
        <v>0</v>
      </c>
      <c r="Q38" s="507" t="n">
        <v>0</v>
      </c>
      <c r="R38" s="505" t="n">
        <v>0</v>
      </c>
      <c r="S38" s="508" t="n">
        <f aca="false">SUM(C38,E38,G38,I38,K38,M38,O38,Q38)</f>
        <v>0</v>
      </c>
      <c r="T38" s="509" t="n">
        <f aca="false">SUM(D38,F38,H38,J38,L38,N38,P38,R38)</f>
        <v>0</v>
      </c>
      <c r="U38" s="510" t="n">
        <f aca="false">t1!N37</f>
        <v>1</v>
      </c>
      <c r="V38" s="0"/>
      <c r="W38" s="0"/>
      <c r="X38" s="0"/>
      <c r="Y38" s="0"/>
    </row>
    <row r="39" customFormat="false" ht="12.75" hidden="false" customHeight="true" outlineLevel="0" collapsed="false">
      <c r="A39" s="289" t="str">
        <f aca="false">t1!A38</f>
        <v>POSIZ. ECON. B4 PROFILI ACCESSO B1</v>
      </c>
      <c r="B39" s="479" t="str">
        <f aca="false">t1!B38</f>
        <v>036495</v>
      </c>
      <c r="C39" s="433" t="n">
        <v>0</v>
      </c>
      <c r="D39" s="505" t="n">
        <v>0</v>
      </c>
      <c r="E39" s="433" t="n">
        <v>0</v>
      </c>
      <c r="F39" s="505" t="n">
        <v>0</v>
      </c>
      <c r="G39" s="433" t="n">
        <v>0</v>
      </c>
      <c r="H39" s="505" t="n">
        <v>0</v>
      </c>
      <c r="I39" s="433" t="n">
        <v>0</v>
      </c>
      <c r="J39" s="505" t="n">
        <v>0</v>
      </c>
      <c r="K39" s="506" t="n">
        <v>0</v>
      </c>
      <c r="L39" s="432" t="n">
        <v>0</v>
      </c>
      <c r="M39" s="433" t="n">
        <v>0</v>
      </c>
      <c r="N39" s="505" t="n">
        <v>0</v>
      </c>
      <c r="O39" s="507" t="n">
        <v>0</v>
      </c>
      <c r="P39" s="505" t="n">
        <v>0</v>
      </c>
      <c r="Q39" s="507" t="n">
        <v>0</v>
      </c>
      <c r="R39" s="505" t="n">
        <v>0</v>
      </c>
      <c r="S39" s="508" t="n">
        <f aca="false">SUM(C39,E39,G39,I39,K39,M39,O39,Q39)</f>
        <v>0</v>
      </c>
      <c r="T39" s="509" t="n">
        <f aca="false">SUM(D39,F39,H39,J39,L39,N39,P39,R39)</f>
        <v>0</v>
      </c>
      <c r="U39" s="510" t="n">
        <f aca="false">t1!N38</f>
        <v>1</v>
      </c>
      <c r="V39" s="0"/>
      <c r="W39" s="0"/>
      <c r="X39" s="0"/>
      <c r="Y39" s="0"/>
    </row>
    <row r="40" customFormat="false" ht="12.75" hidden="false" customHeight="true" outlineLevel="0" collapsed="false">
      <c r="A40" s="289" t="str">
        <f aca="false">t1!A39</f>
        <v>POSIZIONE ECONOMICA DI ACCESSO B3</v>
      </c>
      <c r="B40" s="479" t="str">
        <f aca="false">t1!B39</f>
        <v>055000</v>
      </c>
      <c r="C40" s="433" t="n">
        <v>0</v>
      </c>
      <c r="D40" s="505" t="n">
        <v>0</v>
      </c>
      <c r="E40" s="433" t="n">
        <v>0</v>
      </c>
      <c r="F40" s="505" t="n">
        <v>0</v>
      </c>
      <c r="G40" s="433" t="n">
        <v>0</v>
      </c>
      <c r="H40" s="505" t="n">
        <v>0</v>
      </c>
      <c r="I40" s="433" t="n">
        <v>0</v>
      </c>
      <c r="J40" s="505" t="n">
        <v>0</v>
      </c>
      <c r="K40" s="506" t="n">
        <v>0</v>
      </c>
      <c r="L40" s="432" t="n">
        <v>0</v>
      </c>
      <c r="M40" s="433" t="n">
        <v>0</v>
      </c>
      <c r="N40" s="505" t="n">
        <v>0</v>
      </c>
      <c r="O40" s="507" t="n">
        <v>0</v>
      </c>
      <c r="P40" s="505" t="n">
        <v>0</v>
      </c>
      <c r="Q40" s="507" t="n">
        <v>0</v>
      </c>
      <c r="R40" s="505" t="n">
        <v>0</v>
      </c>
      <c r="S40" s="508" t="n">
        <f aca="false">SUM(C40,E40,G40,I40,K40,M40,O40,Q40)</f>
        <v>0</v>
      </c>
      <c r="T40" s="509" t="n">
        <f aca="false">SUM(D40,F40,H40,J40,L40,N40,P40,R40)</f>
        <v>0</v>
      </c>
      <c r="U40" s="510" t="n">
        <f aca="false">t1!N39</f>
        <v>0</v>
      </c>
      <c r="V40" s="0"/>
      <c r="W40" s="0"/>
      <c r="X40" s="0"/>
      <c r="Y40" s="0"/>
    </row>
    <row r="41" customFormat="false" ht="12.75" hidden="false" customHeight="true" outlineLevel="0" collapsed="false">
      <c r="A41" s="289" t="str">
        <f aca="false">t1!A40</f>
        <v>POSIZIONE ECONOMICA B3</v>
      </c>
      <c r="B41" s="479" t="str">
        <f aca="false">t1!B40</f>
        <v>034000</v>
      </c>
      <c r="C41" s="433" t="n">
        <v>0</v>
      </c>
      <c r="D41" s="505" t="n">
        <v>0</v>
      </c>
      <c r="E41" s="433" t="n">
        <v>0</v>
      </c>
      <c r="F41" s="505" t="n">
        <v>0</v>
      </c>
      <c r="G41" s="433" t="n">
        <v>0</v>
      </c>
      <c r="H41" s="505" t="n">
        <v>0</v>
      </c>
      <c r="I41" s="433" t="n">
        <v>0</v>
      </c>
      <c r="J41" s="505" t="n">
        <v>0</v>
      </c>
      <c r="K41" s="506" t="n">
        <v>0</v>
      </c>
      <c r="L41" s="432" t="n">
        <v>0</v>
      </c>
      <c r="M41" s="433" t="n">
        <v>0</v>
      </c>
      <c r="N41" s="505" t="n">
        <v>0</v>
      </c>
      <c r="O41" s="507" t="n">
        <v>0</v>
      </c>
      <c r="P41" s="505" t="n">
        <v>0</v>
      </c>
      <c r="Q41" s="507" t="n">
        <v>0</v>
      </c>
      <c r="R41" s="505" t="n">
        <v>0</v>
      </c>
      <c r="S41" s="508" t="n">
        <f aca="false">SUM(C41,E41,G41,I41,K41,M41,O41,Q41)</f>
        <v>0</v>
      </c>
      <c r="T41" s="509" t="n">
        <f aca="false">SUM(D41,F41,H41,J41,L41,N41,P41,R41)</f>
        <v>0</v>
      </c>
      <c r="U41" s="510" t="n">
        <f aca="false">t1!N40</f>
        <v>1</v>
      </c>
      <c r="V41" s="0"/>
      <c r="W41" s="0"/>
      <c r="X41" s="0"/>
      <c r="Y41" s="0"/>
    </row>
    <row r="42" customFormat="false" ht="12.75" hidden="false" customHeight="true" outlineLevel="0" collapsed="false">
      <c r="A42" s="289" t="str">
        <f aca="false">t1!A41</f>
        <v>POSIZIONE ECONOMICA B2</v>
      </c>
      <c r="B42" s="479" t="str">
        <f aca="false">t1!B41</f>
        <v>032000</v>
      </c>
      <c r="C42" s="433" t="n">
        <v>0</v>
      </c>
      <c r="D42" s="505" t="n">
        <v>0</v>
      </c>
      <c r="E42" s="433" t="n">
        <v>0</v>
      </c>
      <c r="F42" s="505" t="n">
        <v>0</v>
      </c>
      <c r="G42" s="433" t="n">
        <v>0</v>
      </c>
      <c r="H42" s="505" t="n">
        <v>0</v>
      </c>
      <c r="I42" s="433" t="n">
        <v>0</v>
      </c>
      <c r="J42" s="505" t="n">
        <v>0</v>
      </c>
      <c r="K42" s="506" t="n">
        <v>0</v>
      </c>
      <c r="L42" s="432" t="n">
        <v>0</v>
      </c>
      <c r="M42" s="433" t="n">
        <v>0</v>
      </c>
      <c r="N42" s="505" t="n">
        <v>0</v>
      </c>
      <c r="O42" s="507" t="n">
        <v>0</v>
      </c>
      <c r="P42" s="505" t="n">
        <v>0</v>
      </c>
      <c r="Q42" s="507" t="n">
        <v>0</v>
      </c>
      <c r="R42" s="505" t="n">
        <v>0</v>
      </c>
      <c r="S42" s="508" t="n">
        <f aca="false">SUM(C42,E42,G42,I42,K42,M42,O42,Q42)</f>
        <v>0</v>
      </c>
      <c r="T42" s="509" t="n">
        <f aca="false">SUM(D42,F42,H42,J42,L42,N42,P42,R42)</f>
        <v>0</v>
      </c>
      <c r="U42" s="510" t="n">
        <f aca="false">t1!N41</f>
        <v>1</v>
      </c>
      <c r="V42" s="0"/>
      <c r="W42" s="0"/>
      <c r="X42" s="0"/>
      <c r="Y42" s="0"/>
    </row>
    <row r="43" customFormat="false" ht="12.75" hidden="false" customHeight="true" outlineLevel="0" collapsed="false">
      <c r="A43" s="289" t="str">
        <f aca="false">t1!A42</f>
        <v>POSIZIONE ECONOMICA DI ACCESSO B1</v>
      </c>
      <c r="B43" s="479" t="str">
        <f aca="false">t1!B42</f>
        <v>054000</v>
      </c>
      <c r="C43" s="433" t="n">
        <v>0</v>
      </c>
      <c r="D43" s="505" t="n">
        <v>0</v>
      </c>
      <c r="E43" s="433" t="n">
        <v>0</v>
      </c>
      <c r="F43" s="505" t="n">
        <v>0</v>
      </c>
      <c r="G43" s="433" t="n">
        <v>0</v>
      </c>
      <c r="H43" s="505" t="n">
        <v>0</v>
      </c>
      <c r="I43" s="433" t="n">
        <v>0</v>
      </c>
      <c r="J43" s="505" t="n">
        <v>0</v>
      </c>
      <c r="K43" s="506" t="n">
        <v>0</v>
      </c>
      <c r="L43" s="432" t="n">
        <v>0</v>
      </c>
      <c r="M43" s="433" t="n">
        <v>0</v>
      </c>
      <c r="N43" s="505" t="n">
        <v>0</v>
      </c>
      <c r="O43" s="507" t="n">
        <v>0</v>
      </c>
      <c r="P43" s="505" t="n">
        <v>0</v>
      </c>
      <c r="Q43" s="507" t="n">
        <v>0</v>
      </c>
      <c r="R43" s="505" t="n">
        <v>0</v>
      </c>
      <c r="S43" s="508" t="n">
        <f aca="false">SUM(C43,E43,G43,I43,K43,M43,O43,Q43)</f>
        <v>0</v>
      </c>
      <c r="T43" s="509" t="n">
        <f aca="false">SUM(D43,F43,H43,J43,L43,N43,P43,R43)</f>
        <v>0</v>
      </c>
      <c r="U43" s="510" t="n">
        <f aca="false">t1!N42</f>
        <v>0</v>
      </c>
      <c r="V43" s="0"/>
      <c r="W43" s="0"/>
      <c r="X43" s="0"/>
      <c r="Y43" s="0"/>
    </row>
    <row r="44" customFormat="false" ht="12.75" hidden="false" customHeight="true" outlineLevel="0" collapsed="false">
      <c r="A44" s="289" t="str">
        <f aca="false">t1!A43</f>
        <v>POSIZIONE ECONOMICA A5</v>
      </c>
      <c r="B44" s="479" t="str">
        <f aca="false">t1!B43</f>
        <v>0A5000</v>
      </c>
      <c r="C44" s="433" t="n">
        <v>0</v>
      </c>
      <c r="D44" s="505" t="n">
        <v>0</v>
      </c>
      <c r="E44" s="433" t="n">
        <v>0</v>
      </c>
      <c r="F44" s="505" t="n">
        <v>0</v>
      </c>
      <c r="G44" s="433" t="n">
        <v>0</v>
      </c>
      <c r="H44" s="505" t="n">
        <v>0</v>
      </c>
      <c r="I44" s="433" t="n">
        <v>0</v>
      </c>
      <c r="J44" s="505" t="n">
        <v>0</v>
      </c>
      <c r="K44" s="506" t="n">
        <v>0</v>
      </c>
      <c r="L44" s="432" t="n">
        <v>0</v>
      </c>
      <c r="M44" s="433" t="n">
        <v>0</v>
      </c>
      <c r="N44" s="505" t="n">
        <v>0</v>
      </c>
      <c r="O44" s="507" t="n">
        <v>0</v>
      </c>
      <c r="P44" s="505" t="n">
        <v>0</v>
      </c>
      <c r="Q44" s="507" t="n">
        <v>0</v>
      </c>
      <c r="R44" s="505" t="n">
        <v>0</v>
      </c>
      <c r="S44" s="508" t="n">
        <f aca="false">SUM(C44,E44,G44,I44,K44,M44,O44,Q44)</f>
        <v>0</v>
      </c>
      <c r="T44" s="509" t="n">
        <f aca="false">SUM(D44,F44,H44,J44,L44,N44,P44,R44)</f>
        <v>0</v>
      </c>
      <c r="U44" s="510" t="n">
        <f aca="false">t1!N43</f>
        <v>0</v>
      </c>
      <c r="V44" s="0"/>
      <c r="W44" s="0"/>
      <c r="X44" s="0"/>
      <c r="Y44" s="0"/>
    </row>
    <row r="45" customFormat="false" ht="12.75" hidden="false" customHeight="true" outlineLevel="0" collapsed="false">
      <c r="A45" s="289" t="str">
        <f aca="false">t1!A44</f>
        <v>POSIZIONE ECONOMICA A4</v>
      </c>
      <c r="B45" s="479" t="str">
        <f aca="false">t1!B44</f>
        <v>028000</v>
      </c>
      <c r="C45" s="433" t="n">
        <v>0</v>
      </c>
      <c r="D45" s="505" t="n">
        <v>0</v>
      </c>
      <c r="E45" s="433" t="n">
        <v>0</v>
      </c>
      <c r="F45" s="505" t="n">
        <v>0</v>
      </c>
      <c r="G45" s="433" t="n">
        <v>0</v>
      </c>
      <c r="H45" s="505" t="n">
        <v>0</v>
      </c>
      <c r="I45" s="433" t="n">
        <v>0</v>
      </c>
      <c r="J45" s="505" t="n">
        <v>0</v>
      </c>
      <c r="K45" s="506" t="n">
        <v>0</v>
      </c>
      <c r="L45" s="432" t="n">
        <v>0</v>
      </c>
      <c r="M45" s="433" t="n">
        <v>0</v>
      </c>
      <c r="N45" s="505" t="n">
        <v>0</v>
      </c>
      <c r="O45" s="507" t="n">
        <v>0</v>
      </c>
      <c r="P45" s="505" t="n">
        <v>0</v>
      </c>
      <c r="Q45" s="507" t="n">
        <v>0</v>
      </c>
      <c r="R45" s="505" t="n">
        <v>0</v>
      </c>
      <c r="S45" s="508" t="n">
        <f aca="false">SUM(C45,E45,G45,I45,K45,M45,O45,Q45)</f>
        <v>0</v>
      </c>
      <c r="T45" s="509" t="n">
        <f aca="false">SUM(D45,F45,H45,J45,L45,N45,P45,R45)</f>
        <v>0</v>
      </c>
      <c r="U45" s="510" t="n">
        <f aca="false">t1!N44</f>
        <v>0</v>
      </c>
      <c r="V45" s="0"/>
      <c r="W45" s="0"/>
      <c r="X45" s="0"/>
      <c r="Y45" s="0"/>
    </row>
    <row r="46" customFormat="false" ht="12.75" hidden="false" customHeight="true" outlineLevel="0" collapsed="false">
      <c r="A46" s="289" t="str">
        <f aca="false">t1!A45</f>
        <v>POSIZIONE ECONOMICA A3</v>
      </c>
      <c r="B46" s="479" t="str">
        <f aca="false">t1!B45</f>
        <v>027000</v>
      </c>
      <c r="C46" s="433" t="n">
        <v>0</v>
      </c>
      <c r="D46" s="505" t="n">
        <v>0</v>
      </c>
      <c r="E46" s="433" t="n">
        <v>0</v>
      </c>
      <c r="F46" s="505" t="n">
        <v>0</v>
      </c>
      <c r="G46" s="433" t="n">
        <v>0</v>
      </c>
      <c r="H46" s="505" t="n">
        <v>0</v>
      </c>
      <c r="I46" s="433" t="n">
        <v>0</v>
      </c>
      <c r="J46" s="505" t="n">
        <v>0</v>
      </c>
      <c r="K46" s="506" t="n">
        <v>0</v>
      </c>
      <c r="L46" s="432" t="n">
        <v>0</v>
      </c>
      <c r="M46" s="433" t="n">
        <v>0</v>
      </c>
      <c r="N46" s="505" t="n">
        <v>0</v>
      </c>
      <c r="O46" s="507" t="n">
        <v>0</v>
      </c>
      <c r="P46" s="505" t="n">
        <v>0</v>
      </c>
      <c r="Q46" s="507" t="n">
        <v>0</v>
      </c>
      <c r="R46" s="505" t="n">
        <v>0</v>
      </c>
      <c r="S46" s="508" t="n">
        <f aca="false">SUM(C46,E46,G46,I46,K46,M46,O46,Q46)</f>
        <v>0</v>
      </c>
      <c r="T46" s="509" t="n">
        <f aca="false">SUM(D46,F46,H46,J46,L46,N46,P46,R46)</f>
        <v>0</v>
      </c>
      <c r="U46" s="510" t="n">
        <f aca="false">t1!N45</f>
        <v>0</v>
      </c>
      <c r="V46" s="0"/>
      <c r="W46" s="0"/>
      <c r="X46" s="0"/>
      <c r="Y46" s="0"/>
    </row>
    <row r="47" customFormat="false" ht="12.75" hidden="false" customHeight="true" outlineLevel="0" collapsed="false">
      <c r="A47" s="289" t="str">
        <f aca="false">t1!A46</f>
        <v>POSIZIONE ECONOMICA A2</v>
      </c>
      <c r="B47" s="479" t="str">
        <f aca="false">t1!B46</f>
        <v>025000</v>
      </c>
      <c r="C47" s="433" t="n">
        <v>0</v>
      </c>
      <c r="D47" s="505" t="n">
        <v>0</v>
      </c>
      <c r="E47" s="433" t="n">
        <v>0</v>
      </c>
      <c r="F47" s="505" t="n">
        <v>0</v>
      </c>
      <c r="G47" s="433" t="n">
        <v>0</v>
      </c>
      <c r="H47" s="505" t="n">
        <v>0</v>
      </c>
      <c r="I47" s="433" t="n">
        <v>0</v>
      </c>
      <c r="J47" s="505" t="n">
        <v>0</v>
      </c>
      <c r="K47" s="506" t="n">
        <v>0</v>
      </c>
      <c r="L47" s="432" t="n">
        <v>0</v>
      </c>
      <c r="M47" s="433" t="n">
        <v>0</v>
      </c>
      <c r="N47" s="505" t="n">
        <v>0</v>
      </c>
      <c r="O47" s="507" t="n">
        <v>0</v>
      </c>
      <c r="P47" s="505" t="n">
        <v>0</v>
      </c>
      <c r="Q47" s="507" t="n">
        <v>0</v>
      </c>
      <c r="R47" s="505" t="n">
        <v>0</v>
      </c>
      <c r="S47" s="508" t="n">
        <f aca="false">SUM(C47,E47,G47,I47,K47,M47,O47,Q47)</f>
        <v>0</v>
      </c>
      <c r="T47" s="509" t="n">
        <f aca="false">SUM(D47,F47,H47,J47,L47,N47,P47,R47)</f>
        <v>0</v>
      </c>
      <c r="U47" s="510" t="n">
        <f aca="false">t1!N46</f>
        <v>0</v>
      </c>
      <c r="V47" s="0"/>
      <c r="W47" s="0"/>
      <c r="X47" s="0"/>
      <c r="Y47" s="0"/>
    </row>
    <row r="48" customFormat="false" ht="12.75" hidden="false" customHeight="true" outlineLevel="0" collapsed="false">
      <c r="A48" s="289" t="str">
        <f aca="false">t1!A47</f>
        <v>POSIZIONE ECONOMICA DI ACCESSO A1</v>
      </c>
      <c r="B48" s="479" t="str">
        <f aca="false">t1!B47</f>
        <v>053000</v>
      </c>
      <c r="C48" s="433" t="n">
        <v>0</v>
      </c>
      <c r="D48" s="505" t="n">
        <v>0</v>
      </c>
      <c r="E48" s="433" t="n">
        <v>0</v>
      </c>
      <c r="F48" s="505" t="n">
        <v>0</v>
      </c>
      <c r="G48" s="433" t="n">
        <v>0</v>
      </c>
      <c r="H48" s="505" t="n">
        <v>0</v>
      </c>
      <c r="I48" s="433" t="n">
        <v>0</v>
      </c>
      <c r="J48" s="505" t="n">
        <v>0</v>
      </c>
      <c r="K48" s="506" t="n">
        <v>0</v>
      </c>
      <c r="L48" s="432" t="n">
        <v>0</v>
      </c>
      <c r="M48" s="433" t="n">
        <v>0</v>
      </c>
      <c r="N48" s="505" t="n">
        <v>0</v>
      </c>
      <c r="O48" s="507" t="n">
        <v>0</v>
      </c>
      <c r="P48" s="505" t="n">
        <v>0</v>
      </c>
      <c r="Q48" s="507" t="n">
        <v>0</v>
      </c>
      <c r="R48" s="505" t="n">
        <v>0</v>
      </c>
      <c r="S48" s="508" t="n">
        <f aca="false">SUM(C48,E48,G48,I48,K48,M48,O48,Q48)</f>
        <v>0</v>
      </c>
      <c r="T48" s="509" t="n">
        <f aca="false">SUM(D48,F48,H48,J48,L48,N48,P48,R48)</f>
        <v>0</v>
      </c>
      <c r="U48" s="510" t="n">
        <f aca="false">t1!N47</f>
        <v>0</v>
      </c>
      <c r="V48" s="0"/>
      <c r="W48" s="0"/>
      <c r="X48" s="0"/>
      <c r="Y48" s="0"/>
    </row>
    <row r="49" customFormat="false" ht="12.75" hidden="false" customHeight="true" outlineLevel="0" collapsed="false">
      <c r="A49" s="289" t="str">
        <f aca="false">t1!A48</f>
        <v>CONTRATTISTI (a)</v>
      </c>
      <c r="B49" s="479" t="str">
        <f aca="false">t1!B48</f>
        <v>000061</v>
      </c>
      <c r="C49" s="433" t="n">
        <v>0</v>
      </c>
      <c r="D49" s="505" t="n">
        <v>0</v>
      </c>
      <c r="E49" s="433" t="n">
        <v>0</v>
      </c>
      <c r="F49" s="505" t="n">
        <v>0</v>
      </c>
      <c r="G49" s="433" t="n">
        <v>0</v>
      </c>
      <c r="H49" s="505" t="n">
        <v>0</v>
      </c>
      <c r="I49" s="433" t="n">
        <v>0</v>
      </c>
      <c r="J49" s="505" t="n">
        <v>0</v>
      </c>
      <c r="K49" s="506" t="n">
        <v>0</v>
      </c>
      <c r="L49" s="432" t="n">
        <v>0</v>
      </c>
      <c r="M49" s="433" t="n">
        <v>0</v>
      </c>
      <c r="N49" s="505" t="n">
        <v>0</v>
      </c>
      <c r="O49" s="507" t="n">
        <v>0</v>
      </c>
      <c r="P49" s="505" t="n">
        <v>0</v>
      </c>
      <c r="Q49" s="507" t="n">
        <v>0</v>
      </c>
      <c r="R49" s="505" t="n">
        <v>0</v>
      </c>
      <c r="S49" s="508" t="n">
        <f aca="false">SUM(C49,E49,G49,I49,K49,M49,O49,Q49)</f>
        <v>0</v>
      </c>
      <c r="T49" s="509" t="n">
        <f aca="false">SUM(D49,F49,H49,J49,L49,N49,P49,R49)</f>
        <v>0</v>
      </c>
      <c r="U49" s="510" t="n">
        <f aca="false">t1!N48</f>
        <v>0</v>
      </c>
      <c r="V49" s="0"/>
      <c r="W49" s="0"/>
      <c r="X49" s="0"/>
      <c r="Y49" s="0"/>
    </row>
    <row r="50" customFormat="false" ht="12.75" hidden="false" customHeight="true" outlineLevel="0" collapsed="false">
      <c r="A50" s="289" t="str">
        <f aca="false">t1!A49</f>
        <v>COLLABORATORE A T.D. ART. 90 TUEL (b)</v>
      </c>
      <c r="B50" s="479" t="str">
        <f aca="false">t1!B49</f>
        <v>000096</v>
      </c>
      <c r="C50" s="433" t="n">
        <v>0</v>
      </c>
      <c r="D50" s="505" t="n">
        <v>0</v>
      </c>
      <c r="E50" s="433" t="n">
        <v>0</v>
      </c>
      <c r="F50" s="505" t="n">
        <v>0</v>
      </c>
      <c r="G50" s="433" t="n">
        <v>0</v>
      </c>
      <c r="H50" s="505" t="n">
        <v>0</v>
      </c>
      <c r="I50" s="433" t="n">
        <v>0</v>
      </c>
      <c r="J50" s="505" t="n">
        <v>0</v>
      </c>
      <c r="K50" s="506" t="n">
        <v>0</v>
      </c>
      <c r="L50" s="432" t="n">
        <v>0</v>
      </c>
      <c r="M50" s="433" t="n">
        <v>0</v>
      </c>
      <c r="N50" s="505" t="n">
        <v>0</v>
      </c>
      <c r="O50" s="507" t="n">
        <v>0</v>
      </c>
      <c r="P50" s="505" t="n">
        <v>0</v>
      </c>
      <c r="Q50" s="507" t="n">
        <v>0</v>
      </c>
      <c r="R50" s="505" t="n">
        <v>0</v>
      </c>
      <c r="S50" s="508" t="n">
        <f aca="false">SUM(C50,E50,G50,I50,K50,M50,O50,Q50)</f>
        <v>0</v>
      </c>
      <c r="T50" s="509" t="n">
        <f aca="false">SUM(D50,F50,H50,J50,L50,N50,P50,R50)</f>
        <v>0</v>
      </c>
      <c r="U50" s="510" t="n">
        <f aca="false">t1!N49</f>
        <v>0</v>
      </c>
      <c r="V50" s="0"/>
      <c r="W50" s="0"/>
      <c r="X50" s="0"/>
      <c r="Y50" s="0"/>
    </row>
    <row r="51" customFormat="false" ht="13.5" hidden="false" customHeight="true" outlineLevel="0" collapsed="false">
      <c r="A51" s="511" t="s">
        <v>337</v>
      </c>
      <c r="B51" s="512"/>
      <c r="C51" s="513" t="n">
        <f aca="false">SUM(C7:C50)</f>
        <v>1</v>
      </c>
      <c r="D51" s="514" t="n">
        <f aca="false">SUM(D7:D50)</f>
        <v>0</v>
      </c>
      <c r="E51" s="513" t="n">
        <f aca="false">SUM(E7:E50)</f>
        <v>0</v>
      </c>
      <c r="F51" s="514" t="n">
        <f aca="false">SUM(F7:F50)</f>
        <v>0</v>
      </c>
      <c r="G51" s="513" t="n">
        <f aca="false">SUM(G7:G50)</f>
        <v>0</v>
      </c>
      <c r="H51" s="514" t="n">
        <f aca="false">SUM(H7:H50)</f>
        <v>0</v>
      </c>
      <c r="I51" s="513" t="n">
        <f aca="false">SUM(I7:I50)</f>
        <v>0</v>
      </c>
      <c r="J51" s="514" t="n">
        <f aca="false">SUM(J7:J50)</f>
        <v>0</v>
      </c>
      <c r="K51" s="513" t="n">
        <f aca="false">SUM(K7:K50)</f>
        <v>0</v>
      </c>
      <c r="L51" s="515" t="n">
        <f aca="false">SUM(L7:L50)</f>
        <v>0</v>
      </c>
      <c r="M51" s="513" t="n">
        <f aca="false">SUM(M7:M50)</f>
        <v>3</v>
      </c>
      <c r="N51" s="514" t="n">
        <f aca="false">SUM(N7:N50)</f>
        <v>1</v>
      </c>
      <c r="O51" s="513" t="n">
        <f aca="false">SUM(O7:O50)</f>
        <v>0</v>
      </c>
      <c r="P51" s="514" t="n">
        <f aca="false">SUM(P7:P50)</f>
        <v>0</v>
      </c>
      <c r="Q51" s="513" t="n">
        <f aca="false">SUM(Q7:Q50)</f>
        <v>0</v>
      </c>
      <c r="R51" s="514" t="n">
        <f aca="false">SUM(R7:R50)</f>
        <v>0</v>
      </c>
      <c r="S51" s="513" t="n">
        <f aca="false">SUM(S7:S50)</f>
        <v>4</v>
      </c>
      <c r="T51" s="516" t="n">
        <f aca="false">SUM(T7:T50)</f>
        <v>1</v>
      </c>
      <c r="V51" s="0"/>
      <c r="W51" s="0"/>
      <c r="X51" s="0"/>
      <c r="Y51" s="0"/>
    </row>
    <row r="52" customFormat="false" ht="18.75" hidden="false" customHeight="true" outlineLevel="0" collapsed="false">
      <c r="A52" s="404" t="s">
        <v>407</v>
      </c>
    </row>
    <row r="53" customFormat="false" ht="11.25" hidden="false" customHeight="false" outlineLevel="0" collapsed="false">
      <c r="A53" s="267" t="str">
        <f aca="false">t1!$A$201</f>
        <v>(a) personale a tempo indeterminato al quale viene applicato un contratto di lavoro di tipo privatistico (es.:tipografico,chimico,edile,metalmeccanico,portierato, ecc.)</v>
      </c>
      <c r="B53" s="268"/>
      <c r="C53" s="267"/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</row>
    <row r="54" customFormat="false" ht="11.25" hidden="false" customHeight="false" outlineLevel="0" collapsed="false">
      <c r="A54" s="267" t="str">
        <f aca="false">t1!$A$202</f>
        <v>(b) cfr." istruzioni generali e specifiche di comparto" e "glossario"</v>
      </c>
    </row>
  </sheetData>
  <sheetProtection sheet="true" password="ea98" formatColumns="false" selectLockedCells="true"/>
  <mergeCells count="21">
    <mergeCell ref="A1:R1"/>
    <mergeCell ref="N2:T2"/>
    <mergeCell ref="C3:T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C5:D5"/>
    <mergeCell ref="E5:F5"/>
    <mergeCell ref="G5:H5"/>
    <mergeCell ref="I5:J5"/>
    <mergeCell ref="K5:L5"/>
    <mergeCell ref="M5:N5"/>
    <mergeCell ref="O5:P5"/>
    <mergeCell ref="Q5:R5"/>
    <mergeCell ref="S5:T5"/>
  </mergeCells>
  <conditionalFormatting sqref="A7:T50">
    <cfRule type="expression" priority="2" aboveAverage="0" equalAverage="0" bottom="0" percent="0" rank="0" text="" dxfId="3">
      <formula>$U7&gt;0</formula>
    </cfRule>
  </conditionalFormatting>
  <printOptions headings="false" gridLines="false" gridLinesSet="true" horizontalCentered="true" verticalCentered="true"/>
  <pageMargins left="0" right="0" top="0.170138888888889" bottom="0.170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L35" activeCellId="0" sqref="L35"/>
    </sheetView>
  </sheetViews>
  <sheetFormatPr defaultColWidth="10.65625" defaultRowHeight="11.25" zeroHeight="false" outlineLevelRow="0" outlineLevelCol="0"/>
  <cols>
    <col collapsed="false" customWidth="true" hidden="false" outlineLevel="0" max="1" min="1" style="459" width="42.99"/>
    <col collapsed="false" customWidth="false" hidden="false" outlineLevel="0" max="2" min="2" style="517" width="10.65"/>
    <col collapsed="false" customWidth="true" hidden="false" outlineLevel="0" max="8" min="3" style="459" width="10.82"/>
    <col collapsed="false" customWidth="true" hidden="false" outlineLevel="0" max="12" min="9" style="459" width="11.16"/>
    <col collapsed="false" customWidth="true" hidden="false" outlineLevel="0" max="20" min="13" style="459" width="10.33"/>
    <col collapsed="false" customWidth="true" hidden="false" outlineLevel="0" max="22" min="21" style="459" width="10.82"/>
    <col collapsed="false" customWidth="true" hidden="true" outlineLevel="0" max="23" min="23" style="459" width="5.82"/>
    <col collapsed="false" customWidth="false" hidden="false" outlineLevel="0" max="257" min="24" style="459" width="10.65"/>
  </cols>
  <sheetData>
    <row r="1" s="267" customFormat="tru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518"/>
      <c r="R1" s="518"/>
      <c r="S1" s="518"/>
      <c r="T1" s="518"/>
      <c r="U1" s="320"/>
      <c r="V1" s="321"/>
      <c r="W1" s="0"/>
    </row>
    <row r="2" customFormat="false" ht="30" hidden="false" customHeight="true" outlineLevel="0" collapsed="false">
      <c r="A2" s="519"/>
      <c r="B2" s="520"/>
      <c r="C2" s="521"/>
      <c r="D2" s="522"/>
      <c r="E2" s="522"/>
      <c r="F2" s="522"/>
      <c r="G2" s="521"/>
      <c r="H2" s="521"/>
      <c r="I2" s="521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</row>
    <row r="3" customFormat="false" ht="15" hidden="false" customHeight="true" outlineLevel="0" collapsed="false">
      <c r="A3" s="523"/>
      <c r="B3" s="524"/>
      <c r="C3" s="525" t="s">
        <v>408</v>
      </c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</row>
    <row r="4" customFormat="false" ht="37.5" hidden="false" customHeight="true" outlineLevel="0" collapsed="false">
      <c r="A4" s="526" t="s">
        <v>409</v>
      </c>
      <c r="B4" s="527" t="s">
        <v>242</v>
      </c>
      <c r="C4" s="528" t="s">
        <v>410</v>
      </c>
      <c r="D4" s="528"/>
      <c r="E4" s="528" t="s">
        <v>398</v>
      </c>
      <c r="F4" s="528"/>
      <c r="G4" s="529" t="s">
        <v>411</v>
      </c>
      <c r="H4" s="529"/>
      <c r="I4" s="529" t="s">
        <v>412</v>
      </c>
      <c r="J4" s="529"/>
      <c r="K4" s="529" t="s">
        <v>413</v>
      </c>
      <c r="L4" s="529"/>
      <c r="M4" s="529" t="s">
        <v>414</v>
      </c>
      <c r="N4" s="529"/>
      <c r="O4" s="529" t="s">
        <v>415</v>
      </c>
      <c r="P4" s="529"/>
      <c r="Q4" s="528" t="s">
        <v>416</v>
      </c>
      <c r="R4" s="528"/>
      <c r="S4" s="529" t="s">
        <v>417</v>
      </c>
      <c r="T4" s="529"/>
      <c r="U4" s="530" t="s">
        <v>337</v>
      </c>
      <c r="V4" s="530"/>
    </row>
    <row r="5" customFormat="false" ht="11.25" hidden="false" customHeight="true" outlineLevel="0" collapsed="false">
      <c r="A5" s="497" t="s">
        <v>383</v>
      </c>
      <c r="B5" s="527"/>
      <c r="C5" s="531" t="s">
        <v>418</v>
      </c>
      <c r="D5" s="531"/>
      <c r="E5" s="531" t="s">
        <v>419</v>
      </c>
      <c r="F5" s="531"/>
      <c r="G5" s="531" t="s">
        <v>420</v>
      </c>
      <c r="H5" s="531"/>
      <c r="I5" s="531" t="s">
        <v>421</v>
      </c>
      <c r="J5" s="531"/>
      <c r="K5" s="531" t="s">
        <v>422</v>
      </c>
      <c r="L5" s="531"/>
      <c r="M5" s="531" t="s">
        <v>423</v>
      </c>
      <c r="N5" s="531"/>
      <c r="O5" s="531" t="s">
        <v>424</v>
      </c>
      <c r="P5" s="531"/>
      <c r="Q5" s="531" t="s">
        <v>425</v>
      </c>
      <c r="R5" s="531"/>
      <c r="S5" s="531" t="s">
        <v>426</v>
      </c>
      <c r="T5" s="531"/>
      <c r="U5" s="532"/>
      <c r="V5" s="532"/>
    </row>
    <row r="6" customFormat="false" ht="12" hidden="false" customHeight="false" outlineLevel="0" collapsed="false">
      <c r="A6" s="500"/>
      <c r="B6" s="533"/>
      <c r="C6" s="534" t="s">
        <v>247</v>
      </c>
      <c r="D6" s="535" t="s">
        <v>248</v>
      </c>
      <c r="E6" s="534" t="s">
        <v>247</v>
      </c>
      <c r="F6" s="535" t="s">
        <v>248</v>
      </c>
      <c r="G6" s="534" t="s">
        <v>247</v>
      </c>
      <c r="H6" s="535" t="s">
        <v>248</v>
      </c>
      <c r="I6" s="534" t="s">
        <v>247</v>
      </c>
      <c r="J6" s="535" t="s">
        <v>248</v>
      </c>
      <c r="K6" s="534" t="s">
        <v>247</v>
      </c>
      <c r="L6" s="535" t="s">
        <v>248</v>
      </c>
      <c r="M6" s="534" t="s">
        <v>247</v>
      </c>
      <c r="N6" s="535" t="s">
        <v>248</v>
      </c>
      <c r="O6" s="534" t="s">
        <v>247</v>
      </c>
      <c r="P6" s="535" t="s">
        <v>248</v>
      </c>
      <c r="Q6" s="534" t="s">
        <v>247</v>
      </c>
      <c r="R6" s="535" t="s">
        <v>248</v>
      </c>
      <c r="S6" s="534" t="s">
        <v>247</v>
      </c>
      <c r="T6" s="535" t="s">
        <v>248</v>
      </c>
      <c r="U6" s="534" t="s">
        <v>247</v>
      </c>
      <c r="V6" s="536" t="s">
        <v>248</v>
      </c>
    </row>
    <row r="7" customFormat="false" ht="12" hidden="false" customHeight="true" outlineLevel="0" collapsed="false">
      <c r="A7" s="289" t="str">
        <f aca="false">t1!A6</f>
        <v>SEGRETARIO A</v>
      </c>
      <c r="B7" s="479" t="str">
        <f aca="false">t1!B6</f>
        <v>0D0102</v>
      </c>
      <c r="C7" s="537" t="n">
        <v>0</v>
      </c>
      <c r="D7" s="538" t="n">
        <v>0</v>
      </c>
      <c r="E7" s="537" t="n">
        <v>0</v>
      </c>
      <c r="F7" s="539" t="n">
        <v>0</v>
      </c>
      <c r="G7" s="537" t="n">
        <v>0</v>
      </c>
      <c r="H7" s="539" t="n">
        <v>0</v>
      </c>
      <c r="I7" s="537" t="n">
        <v>0</v>
      </c>
      <c r="J7" s="538" t="n">
        <v>0</v>
      </c>
      <c r="K7" s="539" t="n">
        <v>0</v>
      </c>
      <c r="L7" s="538" t="n">
        <v>0</v>
      </c>
      <c r="M7" s="539" t="n">
        <v>0</v>
      </c>
      <c r="N7" s="538" t="n">
        <v>0</v>
      </c>
      <c r="O7" s="540" t="n">
        <v>0</v>
      </c>
      <c r="P7" s="538" t="n">
        <v>0</v>
      </c>
      <c r="Q7" s="539" t="n">
        <v>0</v>
      </c>
      <c r="R7" s="538" t="n">
        <v>0</v>
      </c>
      <c r="S7" s="539" t="n">
        <v>0</v>
      </c>
      <c r="T7" s="538" t="n">
        <v>0</v>
      </c>
      <c r="U7" s="541" t="n">
        <f aca="false">SUM(C7,E7,G7,I7,K7,M7,O7,Q7,S7)</f>
        <v>0</v>
      </c>
      <c r="V7" s="542" t="n">
        <f aca="false">SUM(D7,F7,H7,J7,L7,N7,P7,R7,T7)</f>
        <v>0</v>
      </c>
      <c r="W7" s="543" t="n">
        <f aca="false">t1!N6</f>
        <v>0</v>
      </c>
    </row>
    <row r="8" customFormat="false" ht="12" hidden="false" customHeight="true" outlineLevel="0" collapsed="false">
      <c r="A8" s="289" t="str">
        <f aca="false">t1!A7</f>
        <v>SEGRETARIO B</v>
      </c>
      <c r="B8" s="479" t="str">
        <f aca="false">t1!B7</f>
        <v>0D0103</v>
      </c>
      <c r="C8" s="537" t="n">
        <v>0</v>
      </c>
      <c r="D8" s="538" t="n">
        <v>0</v>
      </c>
      <c r="E8" s="537" t="n">
        <v>0</v>
      </c>
      <c r="F8" s="539" t="n">
        <v>0</v>
      </c>
      <c r="G8" s="537" t="n">
        <v>0</v>
      </c>
      <c r="H8" s="539" t="n">
        <v>0</v>
      </c>
      <c r="I8" s="537" t="n">
        <v>0</v>
      </c>
      <c r="J8" s="538" t="n">
        <v>0</v>
      </c>
      <c r="K8" s="539" t="n">
        <v>0</v>
      </c>
      <c r="L8" s="538" t="n">
        <v>0</v>
      </c>
      <c r="M8" s="539" t="n">
        <v>0</v>
      </c>
      <c r="N8" s="538" t="n">
        <v>0</v>
      </c>
      <c r="O8" s="540" t="n">
        <v>0</v>
      </c>
      <c r="P8" s="538" t="n">
        <v>0</v>
      </c>
      <c r="Q8" s="539" t="n">
        <v>0</v>
      </c>
      <c r="R8" s="538" t="n">
        <v>0</v>
      </c>
      <c r="S8" s="539" t="n">
        <v>0</v>
      </c>
      <c r="T8" s="538" t="n">
        <v>0</v>
      </c>
      <c r="U8" s="541" t="n">
        <f aca="false">SUM(C8,E8,G8,I8,K8,M8,O8,Q8,S8)</f>
        <v>0</v>
      </c>
      <c r="V8" s="542" t="n">
        <f aca="false">SUM(D8,F8,H8,J8,L8,N8,P8,R8,T8)</f>
        <v>0</v>
      </c>
      <c r="W8" s="543" t="n">
        <f aca="false">t1!N7</f>
        <v>0</v>
      </c>
    </row>
    <row r="9" customFormat="false" ht="12" hidden="false" customHeight="true" outlineLevel="0" collapsed="false">
      <c r="A9" s="289" t="str">
        <f aca="false">t1!A8</f>
        <v>SEGRETARIO C</v>
      </c>
      <c r="B9" s="479" t="str">
        <f aca="false">t1!B8</f>
        <v>0D0485</v>
      </c>
      <c r="C9" s="537" t="n">
        <v>0</v>
      </c>
      <c r="D9" s="538" t="n">
        <v>0</v>
      </c>
      <c r="E9" s="537" t="n">
        <v>0</v>
      </c>
      <c r="F9" s="539" t="n">
        <v>0</v>
      </c>
      <c r="G9" s="537" t="n">
        <v>0</v>
      </c>
      <c r="H9" s="539" t="n">
        <v>0</v>
      </c>
      <c r="I9" s="537" t="n">
        <v>0</v>
      </c>
      <c r="J9" s="538" t="n">
        <v>0</v>
      </c>
      <c r="K9" s="539" t="n">
        <v>0</v>
      </c>
      <c r="L9" s="538" t="n">
        <v>0</v>
      </c>
      <c r="M9" s="539" t="n">
        <v>0</v>
      </c>
      <c r="N9" s="538" t="n">
        <v>0</v>
      </c>
      <c r="O9" s="540" t="n">
        <v>0</v>
      </c>
      <c r="P9" s="538" t="n">
        <v>0</v>
      </c>
      <c r="Q9" s="539" t="n">
        <v>0</v>
      </c>
      <c r="R9" s="538" t="n">
        <v>0</v>
      </c>
      <c r="S9" s="539" t="n">
        <v>0</v>
      </c>
      <c r="T9" s="538" t="n">
        <v>0</v>
      </c>
      <c r="U9" s="541" t="n">
        <f aca="false">SUM(C9,E9,G9,I9,K9,M9,O9,Q9,S9)</f>
        <v>0</v>
      </c>
      <c r="V9" s="542" t="n">
        <f aca="false">SUM(D9,F9,H9,J9,L9,N9,P9,R9,T9)</f>
        <v>0</v>
      </c>
      <c r="W9" s="543" t="n">
        <f aca="false">t1!N8</f>
        <v>0</v>
      </c>
    </row>
    <row r="10" customFormat="false" ht="12" hidden="false" customHeight="true" outlineLevel="0" collapsed="false">
      <c r="A10" s="289" t="str">
        <f aca="false">t1!A9</f>
        <v>SEGRETARIO GENERALE CCIAA</v>
      </c>
      <c r="B10" s="479" t="str">
        <f aca="false">t1!B9</f>
        <v>0D0104</v>
      </c>
      <c r="C10" s="537" t="n">
        <v>0</v>
      </c>
      <c r="D10" s="538" t="n">
        <v>0</v>
      </c>
      <c r="E10" s="537" t="n">
        <v>0</v>
      </c>
      <c r="F10" s="539" t="n">
        <v>0</v>
      </c>
      <c r="G10" s="537" t="n">
        <v>0</v>
      </c>
      <c r="H10" s="539" t="n">
        <v>0</v>
      </c>
      <c r="I10" s="537" t="n">
        <v>0</v>
      </c>
      <c r="J10" s="538" t="n">
        <v>0</v>
      </c>
      <c r="K10" s="539" t="n">
        <v>0</v>
      </c>
      <c r="L10" s="538" t="n">
        <v>0</v>
      </c>
      <c r="M10" s="539" t="n">
        <v>0</v>
      </c>
      <c r="N10" s="538" t="n">
        <v>0</v>
      </c>
      <c r="O10" s="540" t="n">
        <v>0</v>
      </c>
      <c r="P10" s="538" t="n">
        <v>0</v>
      </c>
      <c r="Q10" s="539" t="n">
        <v>0</v>
      </c>
      <c r="R10" s="538" t="n">
        <v>0</v>
      </c>
      <c r="S10" s="539" t="n">
        <v>0</v>
      </c>
      <c r="T10" s="538" t="n">
        <v>0</v>
      </c>
      <c r="U10" s="541" t="n">
        <f aca="false">SUM(C10,E10,G10,I10,K10,M10,O10,Q10,S10)</f>
        <v>0</v>
      </c>
      <c r="V10" s="542" t="n">
        <f aca="false">SUM(D10,F10,H10,J10,L10,N10,P10,R10,T10)</f>
        <v>0</v>
      </c>
      <c r="W10" s="543" t="n">
        <f aca="false">t1!N9</f>
        <v>0</v>
      </c>
    </row>
    <row r="11" customFormat="false" ht="12" hidden="false" customHeight="true" outlineLevel="0" collapsed="false">
      <c r="A11" s="289" t="str">
        <f aca="false">t1!A10</f>
        <v>DIRETTORE  GENERALE</v>
      </c>
      <c r="B11" s="479" t="str">
        <f aca="false">t1!B10</f>
        <v>0D0097</v>
      </c>
      <c r="C11" s="537" t="n">
        <v>0</v>
      </c>
      <c r="D11" s="538" t="n">
        <v>0</v>
      </c>
      <c r="E11" s="537" t="n">
        <v>0</v>
      </c>
      <c r="F11" s="539" t="n">
        <v>0</v>
      </c>
      <c r="G11" s="537" t="n">
        <v>0</v>
      </c>
      <c r="H11" s="539" t="n">
        <v>0</v>
      </c>
      <c r="I11" s="537" t="n">
        <v>0</v>
      </c>
      <c r="J11" s="538" t="n">
        <v>0</v>
      </c>
      <c r="K11" s="539" t="n">
        <v>0</v>
      </c>
      <c r="L11" s="538" t="n">
        <v>0</v>
      </c>
      <c r="M11" s="539" t="n">
        <v>0</v>
      </c>
      <c r="N11" s="538" t="n">
        <v>0</v>
      </c>
      <c r="O11" s="540" t="n">
        <v>0</v>
      </c>
      <c r="P11" s="538" t="n">
        <v>0</v>
      </c>
      <c r="Q11" s="539" t="n">
        <v>0</v>
      </c>
      <c r="R11" s="538" t="n">
        <v>0</v>
      </c>
      <c r="S11" s="539" t="n">
        <v>0</v>
      </c>
      <c r="T11" s="538" t="n">
        <v>0</v>
      </c>
      <c r="U11" s="541" t="n">
        <f aca="false">SUM(C11,E11,G11,I11,K11,M11,O11,Q11,S11)</f>
        <v>0</v>
      </c>
      <c r="V11" s="542" t="n">
        <f aca="false">SUM(D11,F11,H11,J11,L11,N11,P11,R11,T11)</f>
        <v>0</v>
      </c>
      <c r="W11" s="543" t="n">
        <f aca="false">t1!N10</f>
        <v>0</v>
      </c>
    </row>
    <row r="12" customFormat="false" ht="12" hidden="false" customHeight="true" outlineLevel="0" collapsed="false">
      <c r="A12" s="289" t="str">
        <f aca="false">t1!A11</f>
        <v>DIRIGENTE FUORI D.O. art.110 c.2 TUEL</v>
      </c>
      <c r="B12" s="479" t="str">
        <f aca="false">t1!B11</f>
        <v>0D0098</v>
      </c>
      <c r="C12" s="537" t="n">
        <v>0</v>
      </c>
      <c r="D12" s="538" t="n">
        <v>0</v>
      </c>
      <c r="E12" s="537" t="n">
        <v>0</v>
      </c>
      <c r="F12" s="539" t="n">
        <v>0</v>
      </c>
      <c r="G12" s="537" t="n">
        <v>0</v>
      </c>
      <c r="H12" s="539" t="n">
        <v>0</v>
      </c>
      <c r="I12" s="537" t="n">
        <v>0</v>
      </c>
      <c r="J12" s="538" t="n">
        <v>0</v>
      </c>
      <c r="K12" s="539" t="n">
        <v>0</v>
      </c>
      <c r="L12" s="538" t="n">
        <v>0</v>
      </c>
      <c r="M12" s="539" t="n">
        <v>0</v>
      </c>
      <c r="N12" s="538" t="n">
        <v>0</v>
      </c>
      <c r="O12" s="540" t="n">
        <v>0</v>
      </c>
      <c r="P12" s="538" t="n">
        <v>0</v>
      </c>
      <c r="Q12" s="539" t="n">
        <v>0</v>
      </c>
      <c r="R12" s="538" t="n">
        <v>0</v>
      </c>
      <c r="S12" s="539" t="n">
        <v>0</v>
      </c>
      <c r="T12" s="538" t="n">
        <v>0</v>
      </c>
      <c r="U12" s="541" t="n">
        <f aca="false">SUM(C12,E12,G12,I12,K12,M12,O12,Q12,S12)</f>
        <v>0</v>
      </c>
      <c r="V12" s="542" t="n">
        <f aca="false">SUM(D12,F12,H12,J12,L12,N12,P12,R12,T12)</f>
        <v>0</v>
      </c>
      <c r="W12" s="543" t="n">
        <f aca="false">t1!N11</f>
        <v>0</v>
      </c>
    </row>
    <row r="13" customFormat="false" ht="12" hidden="false" customHeight="true" outlineLevel="0" collapsed="false">
      <c r="A13" s="289" t="str">
        <f aca="false">t1!A12</f>
        <v>ALTE SPECIALIZZ. FUORI D.O.art.110 c.2 TUEL</v>
      </c>
      <c r="B13" s="479" t="str">
        <f aca="false">t1!B12</f>
        <v>0D0095</v>
      </c>
      <c r="C13" s="537" t="n">
        <v>0</v>
      </c>
      <c r="D13" s="538" t="n">
        <v>0</v>
      </c>
      <c r="E13" s="537" t="n">
        <v>0</v>
      </c>
      <c r="F13" s="539" t="n">
        <v>0</v>
      </c>
      <c r="G13" s="537" t="n">
        <v>0</v>
      </c>
      <c r="H13" s="539" t="n">
        <v>0</v>
      </c>
      <c r="I13" s="537" t="n">
        <v>0</v>
      </c>
      <c r="J13" s="538" t="n">
        <v>0</v>
      </c>
      <c r="K13" s="539" t="n">
        <v>0</v>
      </c>
      <c r="L13" s="538" t="n">
        <v>0</v>
      </c>
      <c r="M13" s="539" t="n">
        <v>0</v>
      </c>
      <c r="N13" s="538" t="n">
        <v>0</v>
      </c>
      <c r="O13" s="540" t="n">
        <v>0</v>
      </c>
      <c r="P13" s="538" t="n">
        <v>0</v>
      </c>
      <c r="Q13" s="539" t="n">
        <v>0</v>
      </c>
      <c r="R13" s="538" t="n">
        <v>0</v>
      </c>
      <c r="S13" s="539" t="n">
        <v>0</v>
      </c>
      <c r="T13" s="538" t="n">
        <v>0</v>
      </c>
      <c r="U13" s="541" t="n">
        <f aca="false">SUM(C13,E13,G13,I13,K13,M13,O13,Q13,S13)</f>
        <v>0</v>
      </c>
      <c r="V13" s="542" t="n">
        <f aca="false">SUM(D13,F13,H13,J13,L13,N13,P13,R13,T13)</f>
        <v>0</v>
      </c>
      <c r="W13" s="543" t="n">
        <f aca="false">t1!N12</f>
        <v>0</v>
      </c>
    </row>
    <row r="14" customFormat="false" ht="12" hidden="false" customHeight="true" outlineLevel="0" collapsed="false">
      <c r="A14" s="289" t="str">
        <f aca="false">t1!A13</f>
        <v>DIRIGENTE A TEMPO INDETERMINATO</v>
      </c>
      <c r="B14" s="479" t="str">
        <f aca="false">t1!B13</f>
        <v>0D0164</v>
      </c>
      <c r="C14" s="537" t="n">
        <v>0</v>
      </c>
      <c r="D14" s="538" t="n">
        <v>0</v>
      </c>
      <c r="E14" s="537" t="n">
        <v>0</v>
      </c>
      <c r="F14" s="539" t="n">
        <v>0</v>
      </c>
      <c r="G14" s="537" t="n">
        <v>0</v>
      </c>
      <c r="H14" s="539" t="n">
        <v>0</v>
      </c>
      <c r="I14" s="537" t="n">
        <v>0</v>
      </c>
      <c r="J14" s="538" t="n">
        <v>0</v>
      </c>
      <c r="K14" s="539" t="n">
        <v>0</v>
      </c>
      <c r="L14" s="538" t="n">
        <v>0</v>
      </c>
      <c r="M14" s="539" t="n">
        <v>0</v>
      </c>
      <c r="N14" s="538" t="n">
        <v>0</v>
      </c>
      <c r="O14" s="540" t="n">
        <v>0</v>
      </c>
      <c r="P14" s="538" t="n">
        <v>0</v>
      </c>
      <c r="Q14" s="539" t="n">
        <v>0</v>
      </c>
      <c r="R14" s="538" t="n">
        <v>0</v>
      </c>
      <c r="S14" s="539" t="n">
        <v>0</v>
      </c>
      <c r="T14" s="538" t="n">
        <v>0</v>
      </c>
      <c r="U14" s="541" t="n">
        <f aca="false">SUM(C14,E14,G14,I14,K14,M14,O14,Q14,S14)</f>
        <v>0</v>
      </c>
      <c r="V14" s="542" t="n">
        <f aca="false">SUM(D14,F14,H14,J14,L14,N14,P14,R14,T14)</f>
        <v>0</v>
      </c>
      <c r="W14" s="543" t="n">
        <f aca="false">t1!N13</f>
        <v>0</v>
      </c>
    </row>
    <row r="15" customFormat="false" ht="12" hidden="false" customHeight="true" outlineLevel="0" collapsed="false">
      <c r="A15" s="289" t="str">
        <f aca="false">t1!A14</f>
        <v>DIRIGENTE A TEMPO DET.TO  ART.110 C.1 TUEL</v>
      </c>
      <c r="B15" s="479" t="str">
        <f aca="false">t1!B14</f>
        <v>0D0165</v>
      </c>
      <c r="C15" s="537" t="n">
        <v>0</v>
      </c>
      <c r="D15" s="538" t="n">
        <v>0</v>
      </c>
      <c r="E15" s="537" t="n">
        <v>0</v>
      </c>
      <c r="F15" s="539" t="n">
        <v>0</v>
      </c>
      <c r="G15" s="537" t="n">
        <v>0</v>
      </c>
      <c r="H15" s="539" t="n">
        <v>0</v>
      </c>
      <c r="I15" s="537" t="n">
        <v>0</v>
      </c>
      <c r="J15" s="538" t="n">
        <v>0</v>
      </c>
      <c r="K15" s="539" t="n">
        <v>0</v>
      </c>
      <c r="L15" s="538" t="n">
        <v>0</v>
      </c>
      <c r="M15" s="539" t="n">
        <v>0</v>
      </c>
      <c r="N15" s="538" t="n">
        <v>0</v>
      </c>
      <c r="O15" s="540" t="n">
        <v>0</v>
      </c>
      <c r="P15" s="538" t="n">
        <v>0</v>
      </c>
      <c r="Q15" s="539" t="n">
        <v>0</v>
      </c>
      <c r="R15" s="538" t="n">
        <v>0</v>
      </c>
      <c r="S15" s="539" t="n">
        <v>0</v>
      </c>
      <c r="T15" s="538" t="n">
        <v>0</v>
      </c>
      <c r="U15" s="541" t="n">
        <f aca="false">SUM(C15,E15,G15,I15,K15,M15,O15,Q15,S15)</f>
        <v>0</v>
      </c>
      <c r="V15" s="542" t="n">
        <f aca="false">SUM(D15,F15,H15,J15,L15,N15,P15,R15,T15)</f>
        <v>0</v>
      </c>
      <c r="W15" s="543" t="n">
        <f aca="false">t1!N14</f>
        <v>1</v>
      </c>
    </row>
    <row r="16" customFormat="false" ht="12" hidden="false" customHeight="true" outlineLevel="0" collapsed="false">
      <c r="A16" s="289" t="str">
        <f aca="false">t1!A15</f>
        <v>ALTE SPECIALIZZ. IN D.O. art.110 c.1 TUEL</v>
      </c>
      <c r="B16" s="479" t="str">
        <f aca="false">t1!B15</f>
        <v>0D0I95</v>
      </c>
      <c r="C16" s="537" t="n">
        <v>0</v>
      </c>
      <c r="D16" s="538" t="n">
        <v>0</v>
      </c>
      <c r="E16" s="537" t="n">
        <v>0</v>
      </c>
      <c r="F16" s="539" t="n">
        <v>0</v>
      </c>
      <c r="G16" s="537" t="n">
        <v>0</v>
      </c>
      <c r="H16" s="539" t="n">
        <v>0</v>
      </c>
      <c r="I16" s="537" t="n">
        <v>0</v>
      </c>
      <c r="J16" s="538" t="n">
        <v>0</v>
      </c>
      <c r="K16" s="539" t="n">
        <v>0</v>
      </c>
      <c r="L16" s="538" t="n">
        <v>0</v>
      </c>
      <c r="M16" s="539" t="n">
        <v>0</v>
      </c>
      <c r="N16" s="538" t="n">
        <v>0</v>
      </c>
      <c r="O16" s="540" t="n">
        <v>0</v>
      </c>
      <c r="P16" s="538" t="n">
        <v>0</v>
      </c>
      <c r="Q16" s="539" t="n">
        <v>0</v>
      </c>
      <c r="R16" s="538" t="n">
        <v>0</v>
      </c>
      <c r="S16" s="539" t="n">
        <v>0</v>
      </c>
      <c r="T16" s="538" t="n">
        <v>0</v>
      </c>
      <c r="U16" s="541" t="n">
        <f aca="false">SUM(C16,E16,G16,I16,K16,M16,O16,Q16,S16)</f>
        <v>0</v>
      </c>
      <c r="V16" s="542" t="n">
        <f aca="false">SUM(D16,F16,H16,J16,L16,N16,P16,R16,T16)</f>
        <v>0</v>
      </c>
      <c r="W16" s="543" t="n">
        <f aca="false">t1!N15</f>
        <v>0</v>
      </c>
    </row>
    <row r="17" customFormat="false" ht="12" hidden="false" customHeight="true" outlineLevel="0" collapsed="false">
      <c r="A17" s="289" t="str">
        <f aca="false">t1!A16</f>
        <v>POSIZ. ECON. D6 - PROFILI ACCESSO D3</v>
      </c>
      <c r="B17" s="479" t="str">
        <f aca="false">t1!B16</f>
        <v>0D6A00</v>
      </c>
      <c r="C17" s="537" t="n">
        <v>0</v>
      </c>
      <c r="D17" s="538" t="n">
        <v>0</v>
      </c>
      <c r="E17" s="537" t="n">
        <v>0</v>
      </c>
      <c r="F17" s="539" t="n">
        <v>0</v>
      </c>
      <c r="G17" s="537" t="n">
        <v>0</v>
      </c>
      <c r="H17" s="539" t="n">
        <v>0</v>
      </c>
      <c r="I17" s="537" t="n">
        <v>0</v>
      </c>
      <c r="J17" s="538" t="n">
        <v>0</v>
      </c>
      <c r="K17" s="539" t="n">
        <v>0</v>
      </c>
      <c r="L17" s="538" t="n">
        <v>0</v>
      </c>
      <c r="M17" s="539" t="n">
        <v>0</v>
      </c>
      <c r="N17" s="538" t="n">
        <v>0</v>
      </c>
      <c r="O17" s="540" t="n">
        <v>0</v>
      </c>
      <c r="P17" s="538" t="n">
        <v>0</v>
      </c>
      <c r="Q17" s="539" t="n">
        <v>0</v>
      </c>
      <c r="R17" s="538" t="n">
        <v>0</v>
      </c>
      <c r="S17" s="539" t="n">
        <v>0</v>
      </c>
      <c r="T17" s="538" t="n">
        <v>0</v>
      </c>
      <c r="U17" s="541" t="n">
        <f aca="false">SUM(C17,E17,G17,I17,K17,M17,O17,Q17,S17)</f>
        <v>0</v>
      </c>
      <c r="V17" s="542" t="n">
        <f aca="false">SUM(D17,F17,H17,J17,L17,N17,P17,R17,T17)</f>
        <v>0</v>
      </c>
      <c r="W17" s="543" t="n">
        <f aca="false">t1!N16</f>
        <v>1</v>
      </c>
    </row>
    <row r="18" customFormat="false" ht="12" hidden="false" customHeight="true" outlineLevel="0" collapsed="false">
      <c r="A18" s="289" t="str">
        <f aca="false">t1!A17</f>
        <v>POSIZ. ECON. D6 - PROFILO ACCESSO D1</v>
      </c>
      <c r="B18" s="479" t="str">
        <f aca="false">t1!B17</f>
        <v>0D6000</v>
      </c>
      <c r="C18" s="537" t="n">
        <v>0</v>
      </c>
      <c r="D18" s="538" t="n">
        <v>0</v>
      </c>
      <c r="E18" s="537" t="n">
        <v>0</v>
      </c>
      <c r="F18" s="539" t="n">
        <v>0</v>
      </c>
      <c r="G18" s="537" t="n">
        <v>0</v>
      </c>
      <c r="H18" s="539" t="n">
        <v>0</v>
      </c>
      <c r="I18" s="537" t="n">
        <v>0</v>
      </c>
      <c r="J18" s="538" t="n">
        <v>0</v>
      </c>
      <c r="K18" s="539" t="n">
        <v>0</v>
      </c>
      <c r="L18" s="538" t="n">
        <v>0</v>
      </c>
      <c r="M18" s="539" t="n">
        <v>0</v>
      </c>
      <c r="N18" s="538" t="n">
        <v>0</v>
      </c>
      <c r="O18" s="540" t="n">
        <v>0</v>
      </c>
      <c r="P18" s="538" t="n">
        <v>0</v>
      </c>
      <c r="Q18" s="539" t="n">
        <v>0</v>
      </c>
      <c r="R18" s="538" t="n">
        <v>0</v>
      </c>
      <c r="S18" s="539" t="n">
        <v>0</v>
      </c>
      <c r="T18" s="538" t="n">
        <v>0</v>
      </c>
      <c r="U18" s="541" t="n">
        <f aca="false">SUM(C18,E18,G18,I18,K18,M18,O18,Q18,S18)</f>
        <v>0</v>
      </c>
      <c r="V18" s="542" t="n">
        <f aca="false">SUM(D18,F18,H18,J18,L18,N18,P18,R18,T18)</f>
        <v>0</v>
      </c>
      <c r="W18" s="543" t="n">
        <f aca="false">t1!N17</f>
        <v>1</v>
      </c>
    </row>
    <row r="19" customFormat="false" ht="12" hidden="false" customHeight="true" outlineLevel="0" collapsed="false">
      <c r="A19" s="289" t="str">
        <f aca="false">t1!A18</f>
        <v>POSIZ. ECON. D5 PROFILI ACCESSO D3</v>
      </c>
      <c r="B19" s="479" t="str">
        <f aca="false">t1!B18</f>
        <v>052486</v>
      </c>
      <c r="C19" s="537" t="n">
        <v>0</v>
      </c>
      <c r="D19" s="538" t="n">
        <v>0</v>
      </c>
      <c r="E19" s="537" t="n">
        <v>0</v>
      </c>
      <c r="F19" s="539" t="n">
        <v>0</v>
      </c>
      <c r="G19" s="537" t="n">
        <v>0</v>
      </c>
      <c r="H19" s="539" t="n">
        <v>0</v>
      </c>
      <c r="I19" s="537" t="n">
        <v>0</v>
      </c>
      <c r="J19" s="538" t="n">
        <v>0</v>
      </c>
      <c r="K19" s="539" t="n">
        <v>0</v>
      </c>
      <c r="L19" s="538" t="n">
        <v>0</v>
      </c>
      <c r="M19" s="539" t="n">
        <v>0</v>
      </c>
      <c r="N19" s="538" t="n">
        <v>0</v>
      </c>
      <c r="O19" s="540" t="n">
        <v>0</v>
      </c>
      <c r="P19" s="538" t="n">
        <v>0</v>
      </c>
      <c r="Q19" s="539" t="n">
        <v>0</v>
      </c>
      <c r="R19" s="538" t="n">
        <v>0</v>
      </c>
      <c r="S19" s="539" t="n">
        <v>0</v>
      </c>
      <c r="T19" s="538" t="n">
        <v>0</v>
      </c>
      <c r="U19" s="541" t="n">
        <f aca="false">SUM(C19,E19,G19,I19,K19,M19,O19,Q19,S19)</f>
        <v>0</v>
      </c>
      <c r="V19" s="542" t="n">
        <f aca="false">SUM(D19,F19,H19,J19,L19,N19,P19,R19,T19)</f>
        <v>0</v>
      </c>
      <c r="W19" s="543" t="n">
        <f aca="false">t1!N18</f>
        <v>0</v>
      </c>
    </row>
    <row r="20" customFormat="false" ht="12" hidden="false" customHeight="true" outlineLevel="0" collapsed="false">
      <c r="A20" s="289" t="str">
        <f aca="false">t1!A19</f>
        <v>POSIZ. ECON. D5 PROFILI ACCESSO D1</v>
      </c>
      <c r="B20" s="479" t="str">
        <f aca="false">t1!B19</f>
        <v>052487</v>
      </c>
      <c r="C20" s="537" t="n">
        <v>0</v>
      </c>
      <c r="D20" s="538" t="n">
        <v>0</v>
      </c>
      <c r="E20" s="537" t="n">
        <v>0</v>
      </c>
      <c r="F20" s="539" t="n">
        <v>0</v>
      </c>
      <c r="G20" s="537" t="n">
        <v>0</v>
      </c>
      <c r="H20" s="539" t="n">
        <v>0</v>
      </c>
      <c r="I20" s="537" t="n">
        <v>0</v>
      </c>
      <c r="J20" s="538" t="n">
        <v>0</v>
      </c>
      <c r="K20" s="539" t="n">
        <v>0</v>
      </c>
      <c r="L20" s="538" t="n">
        <v>0</v>
      </c>
      <c r="M20" s="539" t="n">
        <v>0</v>
      </c>
      <c r="N20" s="538" t="n">
        <v>0</v>
      </c>
      <c r="O20" s="540" t="n">
        <v>0</v>
      </c>
      <c r="P20" s="538" t="n">
        <v>0</v>
      </c>
      <c r="Q20" s="539" t="n">
        <v>0</v>
      </c>
      <c r="R20" s="538" t="n">
        <v>0</v>
      </c>
      <c r="S20" s="539" t="n">
        <v>0</v>
      </c>
      <c r="T20" s="538" t="n">
        <v>0</v>
      </c>
      <c r="U20" s="541" t="n">
        <f aca="false">SUM(C20,E20,G20,I20,K20,M20,O20,Q20,S20)</f>
        <v>0</v>
      </c>
      <c r="V20" s="542" t="n">
        <f aca="false">SUM(D20,F20,H20,J20,L20,N20,P20,R20,T20)</f>
        <v>0</v>
      </c>
      <c r="W20" s="543" t="n">
        <f aca="false">t1!N19</f>
        <v>0</v>
      </c>
    </row>
    <row r="21" customFormat="false" ht="12" hidden="false" customHeight="true" outlineLevel="0" collapsed="false">
      <c r="A21" s="289" t="str">
        <f aca="false">t1!A20</f>
        <v>POSIZ. ECON. D4 PROFILI ACCESSO D3</v>
      </c>
      <c r="B21" s="479" t="str">
        <f aca="false">t1!B20</f>
        <v>051488</v>
      </c>
      <c r="C21" s="537" t="n">
        <v>0</v>
      </c>
      <c r="D21" s="538" t="n">
        <v>0</v>
      </c>
      <c r="E21" s="537" t="n">
        <v>0</v>
      </c>
      <c r="F21" s="539" t="n">
        <v>0</v>
      </c>
      <c r="G21" s="537" t="n">
        <v>0</v>
      </c>
      <c r="H21" s="539" t="n">
        <v>0</v>
      </c>
      <c r="I21" s="537" t="n">
        <v>0</v>
      </c>
      <c r="J21" s="538" t="n">
        <v>0</v>
      </c>
      <c r="K21" s="539" t="n">
        <v>0</v>
      </c>
      <c r="L21" s="538" t="n">
        <v>0</v>
      </c>
      <c r="M21" s="539" t="n">
        <v>0</v>
      </c>
      <c r="N21" s="538" t="n">
        <v>0</v>
      </c>
      <c r="O21" s="540" t="n">
        <v>0</v>
      </c>
      <c r="P21" s="538" t="n">
        <v>0</v>
      </c>
      <c r="Q21" s="539" t="n">
        <v>0</v>
      </c>
      <c r="R21" s="538" t="n">
        <v>0</v>
      </c>
      <c r="S21" s="539" t="n">
        <v>0</v>
      </c>
      <c r="T21" s="538" t="n">
        <v>0</v>
      </c>
      <c r="U21" s="541" t="n">
        <f aca="false">SUM(C21,E21,G21,I21,K21,M21,O21,Q21,S21)</f>
        <v>0</v>
      </c>
      <c r="V21" s="542" t="n">
        <f aca="false">SUM(D21,F21,H21,J21,L21,N21,P21,R21,T21)</f>
        <v>0</v>
      </c>
      <c r="W21" s="543" t="n">
        <f aca="false">t1!N20</f>
        <v>0</v>
      </c>
    </row>
    <row r="22" customFormat="false" ht="12" hidden="false" customHeight="true" outlineLevel="0" collapsed="false">
      <c r="A22" s="289" t="str">
        <f aca="false">t1!A21</f>
        <v>POSIZ. ECON. D4 PROFILI ACCESSO D1</v>
      </c>
      <c r="B22" s="479" t="str">
        <f aca="false">t1!B21</f>
        <v>051489</v>
      </c>
      <c r="C22" s="537" t="n">
        <v>0</v>
      </c>
      <c r="D22" s="538" t="n">
        <v>0</v>
      </c>
      <c r="E22" s="537" t="n">
        <v>0</v>
      </c>
      <c r="F22" s="539" t="n">
        <v>0</v>
      </c>
      <c r="G22" s="537" t="n">
        <v>0</v>
      </c>
      <c r="H22" s="539" t="n">
        <v>0</v>
      </c>
      <c r="I22" s="537" t="n">
        <v>0</v>
      </c>
      <c r="J22" s="538" t="n">
        <v>0</v>
      </c>
      <c r="K22" s="539" t="n">
        <v>0</v>
      </c>
      <c r="L22" s="538" t="n">
        <v>0</v>
      </c>
      <c r="M22" s="539" t="n">
        <v>0</v>
      </c>
      <c r="N22" s="538" t="n">
        <v>0</v>
      </c>
      <c r="O22" s="540" t="n">
        <v>0</v>
      </c>
      <c r="P22" s="538" t="n">
        <v>0</v>
      </c>
      <c r="Q22" s="539" t="n">
        <v>0</v>
      </c>
      <c r="R22" s="538" t="n">
        <v>0</v>
      </c>
      <c r="S22" s="539" t="n">
        <v>0</v>
      </c>
      <c r="T22" s="538" t="n">
        <v>0</v>
      </c>
      <c r="U22" s="541" t="n">
        <f aca="false">SUM(C22,E22,G22,I22,K22,M22,O22,Q22,S22)</f>
        <v>0</v>
      </c>
      <c r="V22" s="542" t="n">
        <f aca="false">SUM(D22,F22,H22,J22,L22,N22,P22,R22,T22)</f>
        <v>0</v>
      </c>
      <c r="W22" s="543" t="n">
        <f aca="false">t1!N21</f>
        <v>0</v>
      </c>
    </row>
    <row r="23" customFormat="false" ht="12" hidden="false" customHeight="true" outlineLevel="0" collapsed="false">
      <c r="A23" s="289" t="str">
        <f aca="false">t1!A22</f>
        <v>POSIZIONE ECONOMICA DI ACCESSO D3</v>
      </c>
      <c r="B23" s="479" t="str">
        <f aca="false">t1!B22</f>
        <v>058000</v>
      </c>
      <c r="C23" s="537" t="n">
        <v>0</v>
      </c>
      <c r="D23" s="538" t="n">
        <v>0</v>
      </c>
      <c r="E23" s="537" t="n">
        <v>0</v>
      </c>
      <c r="F23" s="539" t="n">
        <v>0</v>
      </c>
      <c r="G23" s="537" t="n">
        <v>0</v>
      </c>
      <c r="H23" s="539" t="n">
        <v>0</v>
      </c>
      <c r="I23" s="537" t="n">
        <v>0</v>
      </c>
      <c r="J23" s="538" t="n">
        <v>0</v>
      </c>
      <c r="K23" s="539" t="n">
        <v>0</v>
      </c>
      <c r="L23" s="538" t="n">
        <v>0</v>
      </c>
      <c r="M23" s="539" t="n">
        <v>0</v>
      </c>
      <c r="N23" s="538" t="n">
        <v>0</v>
      </c>
      <c r="O23" s="540" t="n">
        <v>0</v>
      </c>
      <c r="P23" s="538" t="n">
        <v>0</v>
      </c>
      <c r="Q23" s="539" t="n">
        <v>0</v>
      </c>
      <c r="R23" s="538" t="n">
        <v>0</v>
      </c>
      <c r="S23" s="539" t="n">
        <v>0</v>
      </c>
      <c r="T23" s="538" t="n">
        <v>0</v>
      </c>
      <c r="U23" s="541" t="n">
        <f aca="false">SUM(C23,E23,G23,I23,K23,M23,O23,Q23,S23)</f>
        <v>0</v>
      </c>
      <c r="V23" s="542" t="n">
        <f aca="false">SUM(D23,F23,H23,J23,L23,N23,P23,R23,T23)</f>
        <v>0</v>
      </c>
      <c r="W23" s="543" t="n">
        <f aca="false">t1!N22</f>
        <v>0</v>
      </c>
    </row>
    <row r="24" customFormat="false" ht="12" hidden="false" customHeight="true" outlineLevel="0" collapsed="false">
      <c r="A24" s="289" t="str">
        <f aca="false">t1!A23</f>
        <v>POSIZIONE ECONOMICA D3</v>
      </c>
      <c r="B24" s="479" t="str">
        <f aca="false">t1!B23</f>
        <v>050000</v>
      </c>
      <c r="C24" s="537" t="n">
        <v>0</v>
      </c>
      <c r="D24" s="538" t="n">
        <v>0</v>
      </c>
      <c r="E24" s="537" t="n">
        <v>0</v>
      </c>
      <c r="F24" s="539" t="n">
        <v>0</v>
      </c>
      <c r="G24" s="537" t="n">
        <v>0</v>
      </c>
      <c r="H24" s="539" t="n">
        <v>0</v>
      </c>
      <c r="I24" s="537" t="n">
        <v>0</v>
      </c>
      <c r="J24" s="538" t="n">
        <v>0</v>
      </c>
      <c r="K24" s="539" t="n">
        <v>0</v>
      </c>
      <c r="L24" s="538" t="n">
        <v>0</v>
      </c>
      <c r="M24" s="539" t="n">
        <v>0</v>
      </c>
      <c r="N24" s="538" t="n">
        <v>0</v>
      </c>
      <c r="O24" s="540" t="n">
        <v>0</v>
      </c>
      <c r="P24" s="538" t="n">
        <v>0</v>
      </c>
      <c r="Q24" s="539" t="n">
        <v>0</v>
      </c>
      <c r="R24" s="538" t="n">
        <v>0</v>
      </c>
      <c r="S24" s="539" t="n">
        <v>0</v>
      </c>
      <c r="T24" s="538" t="n">
        <v>0</v>
      </c>
      <c r="U24" s="541" t="n">
        <f aca="false">SUM(C24,E24,G24,I24,K24,M24,O24,Q24,S24)</f>
        <v>0</v>
      </c>
      <c r="V24" s="542" t="n">
        <f aca="false">SUM(D24,F24,H24,J24,L24,N24,P24,R24,T24)</f>
        <v>0</v>
      </c>
      <c r="W24" s="543" t="n">
        <f aca="false">t1!N23</f>
        <v>1</v>
      </c>
    </row>
    <row r="25" customFormat="false" ht="12" hidden="false" customHeight="true" outlineLevel="0" collapsed="false">
      <c r="A25" s="289" t="str">
        <f aca="false">t1!A24</f>
        <v>POSIZIONE ECONOMICA D2</v>
      </c>
      <c r="B25" s="479" t="str">
        <f aca="false">t1!B24</f>
        <v>049000</v>
      </c>
      <c r="C25" s="537" t="n">
        <v>0</v>
      </c>
      <c r="D25" s="538" t="n">
        <v>0</v>
      </c>
      <c r="E25" s="537" t="n">
        <v>0</v>
      </c>
      <c r="F25" s="539" t="n">
        <v>0</v>
      </c>
      <c r="G25" s="537" t="n">
        <v>0</v>
      </c>
      <c r="H25" s="539" t="n">
        <v>0</v>
      </c>
      <c r="I25" s="537" t="n">
        <v>0</v>
      </c>
      <c r="J25" s="538" t="n">
        <v>0</v>
      </c>
      <c r="K25" s="539" t="n">
        <v>0</v>
      </c>
      <c r="L25" s="538" t="n">
        <v>0</v>
      </c>
      <c r="M25" s="539" t="n">
        <v>0</v>
      </c>
      <c r="N25" s="538" t="n">
        <v>0</v>
      </c>
      <c r="O25" s="540" t="n">
        <v>0</v>
      </c>
      <c r="P25" s="538" t="n">
        <v>0</v>
      </c>
      <c r="Q25" s="539" t="n">
        <v>0</v>
      </c>
      <c r="R25" s="538" t="n">
        <v>0</v>
      </c>
      <c r="S25" s="539" t="n">
        <v>0</v>
      </c>
      <c r="T25" s="538" t="n">
        <v>0</v>
      </c>
      <c r="U25" s="541" t="n">
        <f aca="false">SUM(C25,E25,G25,I25,K25,M25,O25,Q25,S25)</f>
        <v>0</v>
      </c>
      <c r="V25" s="542" t="n">
        <f aca="false">SUM(D25,F25,H25,J25,L25,N25,P25,R25,T25)</f>
        <v>0</v>
      </c>
      <c r="W25" s="543" t="n">
        <f aca="false">t1!N24</f>
        <v>1</v>
      </c>
    </row>
    <row r="26" customFormat="false" ht="12" hidden="false" customHeight="true" outlineLevel="0" collapsed="false">
      <c r="A26" s="289" t="str">
        <f aca="false">t1!A25</f>
        <v>POSIZIONE ECONOMICA DI ACCESSO D1</v>
      </c>
      <c r="B26" s="479" t="str">
        <f aca="false">t1!B25</f>
        <v>057000</v>
      </c>
      <c r="C26" s="537" t="n">
        <v>0</v>
      </c>
      <c r="D26" s="538" t="n">
        <v>1</v>
      </c>
      <c r="E26" s="537" t="n">
        <v>0</v>
      </c>
      <c r="F26" s="539" t="n">
        <v>0</v>
      </c>
      <c r="G26" s="537" t="n">
        <v>0</v>
      </c>
      <c r="H26" s="539" t="n">
        <v>0</v>
      </c>
      <c r="I26" s="537" t="n">
        <v>0</v>
      </c>
      <c r="J26" s="538" t="n">
        <v>0</v>
      </c>
      <c r="K26" s="539" t="n">
        <v>0</v>
      </c>
      <c r="L26" s="538" t="n">
        <v>0</v>
      </c>
      <c r="M26" s="539" t="n">
        <v>0</v>
      </c>
      <c r="N26" s="538" t="n">
        <v>0</v>
      </c>
      <c r="O26" s="540" t="n">
        <v>0</v>
      </c>
      <c r="P26" s="538" t="n">
        <v>0</v>
      </c>
      <c r="Q26" s="539" t="n">
        <v>0</v>
      </c>
      <c r="R26" s="538" t="n">
        <v>0</v>
      </c>
      <c r="S26" s="539" t="n">
        <v>0</v>
      </c>
      <c r="T26" s="538" t="n">
        <v>0</v>
      </c>
      <c r="U26" s="541" t="n">
        <f aca="false">SUM(C26,E26,G26,I26,K26,M26,O26,Q26,S26)</f>
        <v>0</v>
      </c>
      <c r="V26" s="542" t="n">
        <f aca="false">SUM(D26,F26,H26,J26,L26,N26,P26,R26,T26)</f>
        <v>1</v>
      </c>
      <c r="W26" s="543" t="n">
        <f aca="false">t1!N25</f>
        <v>1</v>
      </c>
    </row>
    <row r="27" customFormat="false" ht="12" hidden="false" customHeight="true" outlineLevel="0" collapsed="false">
      <c r="A27" s="289" t="str">
        <f aca="false">t1!A26</f>
        <v>POSIZIONE ECONOMICA C5</v>
      </c>
      <c r="B27" s="479" t="str">
        <f aca="false">t1!B26</f>
        <v>046000</v>
      </c>
      <c r="C27" s="537" t="n">
        <v>0</v>
      </c>
      <c r="D27" s="538" t="n">
        <v>0</v>
      </c>
      <c r="E27" s="537" t="n">
        <v>0</v>
      </c>
      <c r="F27" s="539" t="n">
        <v>0</v>
      </c>
      <c r="G27" s="537" t="n">
        <v>0</v>
      </c>
      <c r="H27" s="539" t="n">
        <v>0</v>
      </c>
      <c r="I27" s="537" t="n">
        <v>0</v>
      </c>
      <c r="J27" s="538" t="n">
        <v>0</v>
      </c>
      <c r="K27" s="539" t="n">
        <v>0</v>
      </c>
      <c r="L27" s="538" t="n">
        <v>0</v>
      </c>
      <c r="M27" s="539" t="n">
        <v>0</v>
      </c>
      <c r="N27" s="538" t="n">
        <v>0</v>
      </c>
      <c r="O27" s="540" t="n">
        <v>0</v>
      </c>
      <c r="P27" s="538" t="n">
        <v>0</v>
      </c>
      <c r="Q27" s="539" t="n">
        <v>0</v>
      </c>
      <c r="R27" s="538" t="n">
        <v>0</v>
      </c>
      <c r="S27" s="539" t="n">
        <v>0</v>
      </c>
      <c r="T27" s="538" t="n">
        <v>0</v>
      </c>
      <c r="U27" s="541" t="n">
        <f aca="false">SUM(C27,E27,G27,I27,K27,M27,O27,Q27,S27)</f>
        <v>0</v>
      </c>
      <c r="V27" s="542" t="n">
        <f aca="false">SUM(D27,F27,H27,J27,L27,N27,P27,R27,T27)</f>
        <v>0</v>
      </c>
      <c r="W27" s="543" t="n">
        <f aca="false">t1!N26</f>
        <v>1</v>
      </c>
    </row>
    <row r="28" customFormat="false" ht="12" hidden="false" customHeight="true" outlineLevel="0" collapsed="false">
      <c r="A28" s="289" t="str">
        <f aca="false">t1!A27</f>
        <v>POSIZIONE ECONOMICA C4</v>
      </c>
      <c r="B28" s="479" t="str">
        <f aca="false">t1!B27</f>
        <v>045000</v>
      </c>
      <c r="C28" s="537" t="n">
        <v>0</v>
      </c>
      <c r="D28" s="538" t="n">
        <v>0</v>
      </c>
      <c r="E28" s="537" t="n">
        <v>0</v>
      </c>
      <c r="F28" s="539" t="n">
        <v>0</v>
      </c>
      <c r="G28" s="537" t="n">
        <v>0</v>
      </c>
      <c r="H28" s="539" t="n">
        <v>0</v>
      </c>
      <c r="I28" s="537" t="n">
        <v>0</v>
      </c>
      <c r="J28" s="538" t="n">
        <v>0</v>
      </c>
      <c r="K28" s="539" t="n">
        <v>0</v>
      </c>
      <c r="L28" s="538" t="n">
        <v>0</v>
      </c>
      <c r="M28" s="539" t="n">
        <v>0</v>
      </c>
      <c r="N28" s="538" t="n">
        <v>0</v>
      </c>
      <c r="O28" s="540" t="n">
        <v>0</v>
      </c>
      <c r="P28" s="538" t="n">
        <v>0</v>
      </c>
      <c r="Q28" s="539" t="n">
        <v>0</v>
      </c>
      <c r="R28" s="538" t="n">
        <v>0</v>
      </c>
      <c r="S28" s="539" t="n">
        <v>0</v>
      </c>
      <c r="T28" s="538" t="n">
        <v>0</v>
      </c>
      <c r="U28" s="541" t="n">
        <f aca="false">SUM(C28,E28,G28,I28,K28,M28,O28,Q28,S28)</f>
        <v>0</v>
      </c>
      <c r="V28" s="542" t="n">
        <f aca="false">SUM(D28,F28,H28,J28,L28,N28,P28,R28,T28)</f>
        <v>0</v>
      </c>
      <c r="W28" s="543" t="n">
        <f aca="false">t1!N27</f>
        <v>1</v>
      </c>
    </row>
    <row r="29" customFormat="false" ht="12" hidden="false" customHeight="true" outlineLevel="0" collapsed="false">
      <c r="A29" s="289" t="str">
        <f aca="false">t1!A28</f>
        <v>POSIZIONE ECONOMICA C3</v>
      </c>
      <c r="B29" s="479" t="str">
        <f aca="false">t1!B28</f>
        <v>043000</v>
      </c>
      <c r="C29" s="537" t="n">
        <v>0</v>
      </c>
      <c r="D29" s="538" t="n">
        <v>0</v>
      </c>
      <c r="E29" s="537" t="n">
        <v>0</v>
      </c>
      <c r="F29" s="539" t="n">
        <v>0</v>
      </c>
      <c r="G29" s="537" t="n">
        <v>0</v>
      </c>
      <c r="H29" s="539" t="n">
        <v>0</v>
      </c>
      <c r="I29" s="537" t="n">
        <v>0</v>
      </c>
      <c r="J29" s="538" t="n">
        <v>0</v>
      </c>
      <c r="K29" s="539" t="n">
        <v>0</v>
      </c>
      <c r="L29" s="538" t="n">
        <v>0</v>
      </c>
      <c r="M29" s="539" t="n">
        <v>0</v>
      </c>
      <c r="N29" s="538" t="n">
        <v>0</v>
      </c>
      <c r="O29" s="540" t="n">
        <v>0</v>
      </c>
      <c r="P29" s="538" t="n">
        <v>0</v>
      </c>
      <c r="Q29" s="539" t="n">
        <v>0</v>
      </c>
      <c r="R29" s="538" t="n">
        <v>0</v>
      </c>
      <c r="S29" s="539" t="n">
        <v>0</v>
      </c>
      <c r="T29" s="538" t="n">
        <v>0</v>
      </c>
      <c r="U29" s="541" t="n">
        <f aca="false">SUM(C29,E29,G29,I29,K29,M29,O29,Q29,S29)</f>
        <v>0</v>
      </c>
      <c r="V29" s="542" t="n">
        <f aca="false">SUM(D29,F29,H29,J29,L29,N29,P29,R29,T29)</f>
        <v>0</v>
      </c>
      <c r="W29" s="543" t="n">
        <f aca="false">t1!N28</f>
        <v>1</v>
      </c>
    </row>
    <row r="30" customFormat="false" ht="12" hidden="false" customHeight="true" outlineLevel="0" collapsed="false">
      <c r="A30" s="289" t="str">
        <f aca="false">t1!A29</f>
        <v>POSIZIONE ECONOMICA C2</v>
      </c>
      <c r="B30" s="479" t="str">
        <f aca="false">t1!B29</f>
        <v>042000</v>
      </c>
      <c r="C30" s="537" t="n">
        <v>0</v>
      </c>
      <c r="D30" s="538" t="n">
        <v>0</v>
      </c>
      <c r="E30" s="537" t="n">
        <v>0</v>
      </c>
      <c r="F30" s="539" t="n">
        <v>0</v>
      </c>
      <c r="G30" s="537" t="n">
        <v>0</v>
      </c>
      <c r="H30" s="539" t="n">
        <v>0</v>
      </c>
      <c r="I30" s="537" t="n">
        <v>0</v>
      </c>
      <c r="J30" s="538" t="n">
        <v>0</v>
      </c>
      <c r="K30" s="539" t="n">
        <v>0</v>
      </c>
      <c r="L30" s="538" t="n">
        <v>0</v>
      </c>
      <c r="M30" s="539" t="n">
        <v>0</v>
      </c>
      <c r="N30" s="538" t="n">
        <v>0</v>
      </c>
      <c r="O30" s="540" t="n">
        <v>0</v>
      </c>
      <c r="P30" s="538" t="n">
        <v>0</v>
      </c>
      <c r="Q30" s="539" t="n">
        <v>0</v>
      </c>
      <c r="R30" s="538" t="n">
        <v>0</v>
      </c>
      <c r="S30" s="539" t="n">
        <v>0</v>
      </c>
      <c r="T30" s="538" t="n">
        <v>0</v>
      </c>
      <c r="U30" s="541" t="n">
        <f aca="false">SUM(C30,E30,G30,I30,K30,M30,O30,Q30,S30)</f>
        <v>0</v>
      </c>
      <c r="V30" s="542" t="n">
        <f aca="false">SUM(D30,F30,H30,J30,L30,N30,P30,R30,T30)</f>
        <v>0</v>
      </c>
      <c r="W30" s="543" t="n">
        <f aca="false">t1!N29</f>
        <v>1</v>
      </c>
    </row>
    <row r="31" customFormat="false" ht="12" hidden="false" customHeight="true" outlineLevel="0" collapsed="false">
      <c r="A31" s="289" t="str">
        <f aca="false">t1!A30</f>
        <v>POSIZIONE ECONOMICA DI ACCESSO C1</v>
      </c>
      <c r="B31" s="479" t="str">
        <f aca="false">t1!B30</f>
        <v>056000</v>
      </c>
      <c r="C31" s="537" t="n">
        <v>0</v>
      </c>
      <c r="D31" s="538" t="n">
        <v>0</v>
      </c>
      <c r="E31" s="537" t="n">
        <v>0</v>
      </c>
      <c r="F31" s="539" t="n">
        <v>0</v>
      </c>
      <c r="G31" s="537" t="n">
        <v>0</v>
      </c>
      <c r="H31" s="539" t="n">
        <v>0</v>
      </c>
      <c r="I31" s="537" t="n">
        <v>0</v>
      </c>
      <c r="J31" s="538" t="n">
        <v>0</v>
      </c>
      <c r="K31" s="539" t="n">
        <v>0</v>
      </c>
      <c r="L31" s="538" t="n">
        <v>0</v>
      </c>
      <c r="M31" s="539" t="n">
        <v>0</v>
      </c>
      <c r="N31" s="538" t="n">
        <v>0</v>
      </c>
      <c r="O31" s="540" t="n">
        <v>0</v>
      </c>
      <c r="P31" s="538" t="n">
        <v>0</v>
      </c>
      <c r="Q31" s="539" t="n">
        <v>0</v>
      </c>
      <c r="R31" s="538" t="n">
        <v>0</v>
      </c>
      <c r="S31" s="539" t="n">
        <v>0</v>
      </c>
      <c r="T31" s="538" t="n">
        <v>0</v>
      </c>
      <c r="U31" s="541" t="n">
        <f aca="false">SUM(C31,E31,G31,I31,K31,M31,O31,Q31,S31)</f>
        <v>0</v>
      </c>
      <c r="V31" s="542" t="n">
        <f aca="false">SUM(D31,F31,H31,J31,L31,N31,P31,R31,T31)</f>
        <v>0</v>
      </c>
      <c r="W31" s="543" t="n">
        <f aca="false">t1!N30</f>
        <v>1</v>
      </c>
    </row>
    <row r="32" customFormat="false" ht="12" hidden="false" customHeight="true" outlineLevel="0" collapsed="false">
      <c r="A32" s="289" t="str">
        <f aca="false">t1!A31</f>
        <v>POSIZ. ECON. B7 - PROFILO ACCESSO B3</v>
      </c>
      <c r="B32" s="479" t="str">
        <f aca="false">t1!B31</f>
        <v>0B7A00</v>
      </c>
      <c r="C32" s="537" t="n">
        <v>0</v>
      </c>
      <c r="D32" s="538" t="n">
        <v>0</v>
      </c>
      <c r="E32" s="537" t="n">
        <v>0</v>
      </c>
      <c r="F32" s="539" t="n">
        <v>0</v>
      </c>
      <c r="G32" s="537" t="n">
        <v>0</v>
      </c>
      <c r="H32" s="539" t="n">
        <v>0</v>
      </c>
      <c r="I32" s="537" t="n">
        <v>0</v>
      </c>
      <c r="J32" s="538" t="n">
        <v>0</v>
      </c>
      <c r="K32" s="539" t="n">
        <v>0</v>
      </c>
      <c r="L32" s="538" t="n">
        <v>0</v>
      </c>
      <c r="M32" s="539" t="n">
        <v>0</v>
      </c>
      <c r="N32" s="538" t="n">
        <v>0</v>
      </c>
      <c r="O32" s="540" t="n">
        <v>0</v>
      </c>
      <c r="P32" s="538" t="n">
        <v>0</v>
      </c>
      <c r="Q32" s="539" t="n">
        <v>0</v>
      </c>
      <c r="R32" s="538" t="n">
        <v>0</v>
      </c>
      <c r="S32" s="539" t="n">
        <v>0</v>
      </c>
      <c r="T32" s="538" t="n">
        <v>0</v>
      </c>
      <c r="U32" s="541" t="n">
        <f aca="false">SUM(C32,E32,G32,I32,K32,M32,O32,Q32,S32)</f>
        <v>0</v>
      </c>
      <c r="V32" s="542" t="n">
        <f aca="false">SUM(D32,F32,H32,J32,L32,N32,P32,R32,T32)</f>
        <v>0</v>
      </c>
      <c r="W32" s="543" t="n">
        <f aca="false">t1!N31</f>
        <v>1</v>
      </c>
    </row>
    <row r="33" customFormat="false" ht="12" hidden="false" customHeight="true" outlineLevel="0" collapsed="false">
      <c r="A33" s="289" t="str">
        <f aca="false">t1!A32</f>
        <v>POSIZ. ECON. B7 - PROFILO  ACCESSO B1</v>
      </c>
      <c r="B33" s="479" t="str">
        <f aca="false">t1!B32</f>
        <v>0B7000</v>
      </c>
      <c r="C33" s="537" t="n">
        <v>0</v>
      </c>
      <c r="D33" s="538" t="n">
        <v>0</v>
      </c>
      <c r="E33" s="537" t="n">
        <v>0</v>
      </c>
      <c r="F33" s="539" t="n">
        <v>0</v>
      </c>
      <c r="G33" s="537" t="n">
        <v>0</v>
      </c>
      <c r="H33" s="539" t="n">
        <v>0</v>
      </c>
      <c r="I33" s="537" t="n">
        <v>0</v>
      </c>
      <c r="J33" s="538" t="n">
        <v>0</v>
      </c>
      <c r="K33" s="539" t="n">
        <v>0</v>
      </c>
      <c r="L33" s="538" t="n">
        <v>0</v>
      </c>
      <c r="M33" s="539" t="n">
        <v>0</v>
      </c>
      <c r="N33" s="538" t="n">
        <v>0</v>
      </c>
      <c r="O33" s="540" t="n">
        <v>0</v>
      </c>
      <c r="P33" s="538" t="n">
        <v>0</v>
      </c>
      <c r="Q33" s="539" t="n">
        <v>0</v>
      </c>
      <c r="R33" s="538" t="n">
        <v>0</v>
      </c>
      <c r="S33" s="539" t="n">
        <v>0</v>
      </c>
      <c r="T33" s="538" t="n">
        <v>0</v>
      </c>
      <c r="U33" s="541" t="n">
        <f aca="false">SUM(C33,E33,G33,I33,K33,M33,O33,Q33,S33)</f>
        <v>0</v>
      </c>
      <c r="V33" s="542" t="n">
        <f aca="false">SUM(D33,F33,H33,J33,L33,N33,P33,R33,T33)</f>
        <v>0</v>
      </c>
      <c r="W33" s="543" t="n">
        <f aca="false">t1!N32</f>
        <v>0</v>
      </c>
    </row>
    <row r="34" customFormat="false" ht="12" hidden="false" customHeight="true" outlineLevel="0" collapsed="false">
      <c r="A34" s="289" t="str">
        <f aca="false">t1!A33</f>
        <v>POSIZ. ECON. B6 PROFILI ACCESSO B3</v>
      </c>
      <c r="B34" s="479" t="str">
        <f aca="false">t1!B33</f>
        <v>038490</v>
      </c>
      <c r="C34" s="537" t="n">
        <v>0</v>
      </c>
      <c r="D34" s="538" t="n">
        <v>0</v>
      </c>
      <c r="E34" s="537" t="n">
        <v>0</v>
      </c>
      <c r="F34" s="539" t="n">
        <v>0</v>
      </c>
      <c r="G34" s="537" t="n">
        <v>0</v>
      </c>
      <c r="H34" s="539" t="n">
        <v>0</v>
      </c>
      <c r="I34" s="537" t="n">
        <v>0</v>
      </c>
      <c r="J34" s="538" t="n">
        <v>0</v>
      </c>
      <c r="K34" s="539" t="n">
        <v>0</v>
      </c>
      <c r="L34" s="538" t="n">
        <v>0</v>
      </c>
      <c r="M34" s="539" t="n">
        <v>0</v>
      </c>
      <c r="N34" s="538" t="n">
        <v>0</v>
      </c>
      <c r="O34" s="540" t="n">
        <v>0</v>
      </c>
      <c r="P34" s="538" t="n">
        <v>0</v>
      </c>
      <c r="Q34" s="539" t="n">
        <v>0</v>
      </c>
      <c r="R34" s="538" t="n">
        <v>0</v>
      </c>
      <c r="S34" s="539" t="n">
        <v>0</v>
      </c>
      <c r="T34" s="538" t="n">
        <v>0</v>
      </c>
      <c r="U34" s="541" t="n">
        <f aca="false">SUM(C34,E34,G34,I34,K34,M34,O34,Q34,S34)</f>
        <v>0</v>
      </c>
      <c r="V34" s="542" t="n">
        <f aca="false">SUM(D34,F34,H34,J34,L34,N34,P34,R34,T34)</f>
        <v>0</v>
      </c>
      <c r="W34" s="543" t="n">
        <f aca="false">t1!N33</f>
        <v>0</v>
      </c>
    </row>
    <row r="35" customFormat="false" ht="12" hidden="false" customHeight="true" outlineLevel="0" collapsed="false">
      <c r="A35" s="289" t="str">
        <f aca="false">t1!A34</f>
        <v>POSIZ. ECON. B6 PROFILI ACCESSO B1</v>
      </c>
      <c r="B35" s="479" t="str">
        <f aca="false">t1!B34</f>
        <v>038491</v>
      </c>
      <c r="C35" s="537" t="n">
        <v>0</v>
      </c>
      <c r="D35" s="538" t="n">
        <v>0</v>
      </c>
      <c r="E35" s="537" t="n">
        <v>0</v>
      </c>
      <c r="F35" s="539" t="n">
        <v>0</v>
      </c>
      <c r="G35" s="537" t="n">
        <v>0</v>
      </c>
      <c r="H35" s="539" t="n">
        <v>0</v>
      </c>
      <c r="I35" s="537" t="n">
        <v>0</v>
      </c>
      <c r="J35" s="538" t="n">
        <v>0</v>
      </c>
      <c r="K35" s="539" t="n">
        <v>0</v>
      </c>
      <c r="L35" s="538" t="n">
        <v>0</v>
      </c>
      <c r="M35" s="539" t="n">
        <v>0</v>
      </c>
      <c r="N35" s="538" t="n">
        <v>0</v>
      </c>
      <c r="O35" s="540" t="n">
        <v>0</v>
      </c>
      <c r="P35" s="538" t="n">
        <v>0</v>
      </c>
      <c r="Q35" s="539" t="n">
        <v>0</v>
      </c>
      <c r="R35" s="538" t="n">
        <v>0</v>
      </c>
      <c r="S35" s="539" t="n">
        <v>0</v>
      </c>
      <c r="T35" s="538" t="n">
        <v>0</v>
      </c>
      <c r="U35" s="541" t="n">
        <f aca="false">SUM(C35,E35,G35,I35,K35,M35,O35,Q35,S35)</f>
        <v>0</v>
      </c>
      <c r="V35" s="542" t="n">
        <f aca="false">SUM(D35,F35,H35,J35,L35,N35,P35,R35,T35)</f>
        <v>0</v>
      </c>
      <c r="W35" s="543" t="n">
        <f aca="false">t1!N34</f>
        <v>0</v>
      </c>
    </row>
    <row r="36" customFormat="false" ht="12" hidden="false" customHeight="true" outlineLevel="0" collapsed="false">
      <c r="A36" s="289" t="str">
        <f aca="false">t1!A35</f>
        <v>POSIZ. ECON. B5 PROFILI ACCESSO B3</v>
      </c>
      <c r="B36" s="479" t="str">
        <f aca="false">t1!B35</f>
        <v>037492</v>
      </c>
      <c r="C36" s="537" t="n">
        <v>0</v>
      </c>
      <c r="D36" s="538" t="n">
        <v>0</v>
      </c>
      <c r="E36" s="537" t="n">
        <v>0</v>
      </c>
      <c r="F36" s="539" t="n">
        <v>0</v>
      </c>
      <c r="G36" s="537" t="n">
        <v>0</v>
      </c>
      <c r="H36" s="539" t="n">
        <v>0</v>
      </c>
      <c r="I36" s="537" t="n">
        <v>0</v>
      </c>
      <c r="J36" s="538" t="n">
        <v>0</v>
      </c>
      <c r="K36" s="539" t="n">
        <v>0</v>
      </c>
      <c r="L36" s="538" t="n">
        <v>0</v>
      </c>
      <c r="M36" s="539" t="n">
        <v>0</v>
      </c>
      <c r="N36" s="538" t="n">
        <v>0</v>
      </c>
      <c r="O36" s="540" t="n">
        <v>0</v>
      </c>
      <c r="P36" s="538" t="n">
        <v>0</v>
      </c>
      <c r="Q36" s="539" t="n">
        <v>0</v>
      </c>
      <c r="R36" s="538" t="n">
        <v>0</v>
      </c>
      <c r="S36" s="539" t="n">
        <v>0</v>
      </c>
      <c r="T36" s="538" t="n">
        <v>0</v>
      </c>
      <c r="U36" s="541" t="n">
        <f aca="false">SUM(C36,E36,G36,I36,K36,M36,O36,Q36,S36)</f>
        <v>0</v>
      </c>
      <c r="V36" s="542" t="n">
        <f aca="false">SUM(D36,F36,H36,J36,L36,N36,P36,R36,T36)</f>
        <v>0</v>
      </c>
      <c r="W36" s="543" t="n">
        <f aca="false">t1!N35</f>
        <v>1</v>
      </c>
    </row>
    <row r="37" customFormat="false" ht="12" hidden="false" customHeight="true" outlineLevel="0" collapsed="false">
      <c r="A37" s="289" t="str">
        <f aca="false">t1!A36</f>
        <v>POSIZ. ECON. B5 PROFILI ACCESSO B1</v>
      </c>
      <c r="B37" s="479" t="str">
        <f aca="false">t1!B36</f>
        <v>037493</v>
      </c>
      <c r="C37" s="537" t="n">
        <v>0</v>
      </c>
      <c r="D37" s="538" t="n">
        <v>0</v>
      </c>
      <c r="E37" s="537" t="n">
        <v>0</v>
      </c>
      <c r="F37" s="539" t="n">
        <v>0</v>
      </c>
      <c r="G37" s="537" t="n">
        <v>0</v>
      </c>
      <c r="H37" s="539" t="n">
        <v>0</v>
      </c>
      <c r="I37" s="537" t="n">
        <v>0</v>
      </c>
      <c r="J37" s="538" t="n">
        <v>0</v>
      </c>
      <c r="K37" s="539" t="n">
        <v>0</v>
      </c>
      <c r="L37" s="538" t="n">
        <v>0</v>
      </c>
      <c r="M37" s="539" t="n">
        <v>0</v>
      </c>
      <c r="N37" s="538" t="n">
        <v>0</v>
      </c>
      <c r="O37" s="540" t="n">
        <v>0</v>
      </c>
      <c r="P37" s="538" t="n">
        <v>0</v>
      </c>
      <c r="Q37" s="539" t="n">
        <v>0</v>
      </c>
      <c r="R37" s="538" t="n">
        <v>0</v>
      </c>
      <c r="S37" s="539" t="n">
        <v>0</v>
      </c>
      <c r="T37" s="538" t="n">
        <v>0</v>
      </c>
      <c r="U37" s="541" t="n">
        <f aca="false">SUM(C37,E37,G37,I37,K37,M37,O37,Q37,S37)</f>
        <v>0</v>
      </c>
      <c r="V37" s="542" t="n">
        <f aca="false">SUM(D37,F37,H37,J37,L37,N37,P37,R37,T37)</f>
        <v>0</v>
      </c>
      <c r="W37" s="543" t="n">
        <f aca="false">t1!N36</f>
        <v>0</v>
      </c>
    </row>
    <row r="38" customFormat="false" ht="12" hidden="false" customHeight="true" outlineLevel="0" collapsed="false">
      <c r="A38" s="289" t="str">
        <f aca="false">t1!A37</f>
        <v>POSIZ. ECON. B4 PROFILI ACCESSO B3</v>
      </c>
      <c r="B38" s="479" t="str">
        <f aca="false">t1!B37</f>
        <v>036494</v>
      </c>
      <c r="C38" s="537" t="n">
        <v>0</v>
      </c>
      <c r="D38" s="538" t="n">
        <v>0</v>
      </c>
      <c r="E38" s="537" t="n">
        <v>0</v>
      </c>
      <c r="F38" s="539" t="n">
        <v>0</v>
      </c>
      <c r="G38" s="537" t="n">
        <v>0</v>
      </c>
      <c r="H38" s="539" t="n">
        <v>0</v>
      </c>
      <c r="I38" s="537" t="n">
        <v>0</v>
      </c>
      <c r="J38" s="538" t="n">
        <v>0</v>
      </c>
      <c r="K38" s="539" t="n">
        <v>0</v>
      </c>
      <c r="L38" s="538" t="n">
        <v>0</v>
      </c>
      <c r="M38" s="539" t="n">
        <v>0</v>
      </c>
      <c r="N38" s="538" t="n">
        <v>0</v>
      </c>
      <c r="O38" s="540" t="n">
        <v>0</v>
      </c>
      <c r="P38" s="538" t="n">
        <v>0</v>
      </c>
      <c r="Q38" s="539" t="n">
        <v>0</v>
      </c>
      <c r="R38" s="538" t="n">
        <v>0</v>
      </c>
      <c r="S38" s="539" t="n">
        <v>0</v>
      </c>
      <c r="T38" s="538" t="n">
        <v>0</v>
      </c>
      <c r="U38" s="541" t="n">
        <f aca="false">SUM(C38,E38,G38,I38,K38,M38,O38,Q38,S38)</f>
        <v>0</v>
      </c>
      <c r="V38" s="542" t="n">
        <f aca="false">SUM(D38,F38,H38,J38,L38,N38,P38,R38,T38)</f>
        <v>0</v>
      </c>
      <c r="W38" s="543" t="n">
        <f aca="false">t1!N37</f>
        <v>1</v>
      </c>
    </row>
    <row r="39" customFormat="false" ht="12" hidden="false" customHeight="true" outlineLevel="0" collapsed="false">
      <c r="A39" s="289" t="str">
        <f aca="false">t1!A38</f>
        <v>POSIZ. ECON. B4 PROFILI ACCESSO B1</v>
      </c>
      <c r="B39" s="479" t="str">
        <f aca="false">t1!B38</f>
        <v>036495</v>
      </c>
      <c r="C39" s="537" t="n">
        <v>0</v>
      </c>
      <c r="D39" s="538" t="n">
        <v>0</v>
      </c>
      <c r="E39" s="537" t="n">
        <v>0</v>
      </c>
      <c r="F39" s="539" t="n">
        <v>0</v>
      </c>
      <c r="G39" s="537" t="n">
        <v>0</v>
      </c>
      <c r="H39" s="539" t="n">
        <v>0</v>
      </c>
      <c r="I39" s="537" t="n">
        <v>0</v>
      </c>
      <c r="J39" s="538" t="n">
        <v>0</v>
      </c>
      <c r="K39" s="539" t="n">
        <v>0</v>
      </c>
      <c r="L39" s="538" t="n">
        <v>0</v>
      </c>
      <c r="M39" s="539" t="n">
        <v>0</v>
      </c>
      <c r="N39" s="538" t="n">
        <v>0</v>
      </c>
      <c r="O39" s="540" t="n">
        <v>0</v>
      </c>
      <c r="P39" s="538" t="n">
        <v>0</v>
      </c>
      <c r="Q39" s="539" t="n">
        <v>0</v>
      </c>
      <c r="R39" s="538" t="n">
        <v>0</v>
      </c>
      <c r="S39" s="539" t="n">
        <v>0</v>
      </c>
      <c r="T39" s="538" t="n">
        <v>0</v>
      </c>
      <c r="U39" s="541" t="n">
        <f aca="false">SUM(C39,E39,G39,I39,K39,M39,O39,Q39,S39)</f>
        <v>0</v>
      </c>
      <c r="V39" s="542" t="n">
        <f aca="false">SUM(D39,F39,H39,J39,L39,N39,P39,R39,T39)</f>
        <v>0</v>
      </c>
      <c r="W39" s="543" t="n">
        <f aca="false">t1!N38</f>
        <v>1</v>
      </c>
    </row>
    <row r="40" customFormat="false" ht="12" hidden="false" customHeight="true" outlineLevel="0" collapsed="false">
      <c r="A40" s="289" t="str">
        <f aca="false">t1!A39</f>
        <v>POSIZIONE ECONOMICA DI ACCESSO B3</v>
      </c>
      <c r="B40" s="479" t="str">
        <f aca="false">t1!B39</f>
        <v>055000</v>
      </c>
      <c r="C40" s="537" t="n">
        <v>0</v>
      </c>
      <c r="D40" s="538" t="n">
        <v>0</v>
      </c>
      <c r="E40" s="537" t="n">
        <v>0</v>
      </c>
      <c r="F40" s="539" t="n">
        <v>0</v>
      </c>
      <c r="G40" s="537" t="n">
        <v>0</v>
      </c>
      <c r="H40" s="539" t="n">
        <v>0</v>
      </c>
      <c r="I40" s="537" t="n">
        <v>0</v>
      </c>
      <c r="J40" s="538" t="n">
        <v>0</v>
      </c>
      <c r="K40" s="539" t="n">
        <v>0</v>
      </c>
      <c r="L40" s="538" t="n">
        <v>0</v>
      </c>
      <c r="M40" s="539" t="n">
        <v>0</v>
      </c>
      <c r="N40" s="538" t="n">
        <v>0</v>
      </c>
      <c r="O40" s="540" t="n">
        <v>0</v>
      </c>
      <c r="P40" s="538" t="n">
        <v>0</v>
      </c>
      <c r="Q40" s="539" t="n">
        <v>0</v>
      </c>
      <c r="R40" s="538" t="n">
        <v>0</v>
      </c>
      <c r="S40" s="539" t="n">
        <v>0</v>
      </c>
      <c r="T40" s="538" t="n">
        <v>0</v>
      </c>
      <c r="U40" s="541" t="n">
        <f aca="false">SUM(C40,E40,G40,I40,K40,M40,O40,Q40,S40)</f>
        <v>0</v>
      </c>
      <c r="V40" s="542" t="n">
        <f aca="false">SUM(D40,F40,H40,J40,L40,N40,P40,R40,T40)</f>
        <v>0</v>
      </c>
      <c r="W40" s="543" t="n">
        <f aca="false">t1!N39</f>
        <v>0</v>
      </c>
    </row>
    <row r="41" customFormat="false" ht="12" hidden="false" customHeight="true" outlineLevel="0" collapsed="false">
      <c r="A41" s="289" t="str">
        <f aca="false">t1!A40</f>
        <v>POSIZIONE ECONOMICA B3</v>
      </c>
      <c r="B41" s="479" t="str">
        <f aca="false">t1!B40</f>
        <v>034000</v>
      </c>
      <c r="C41" s="537" t="n">
        <v>0</v>
      </c>
      <c r="D41" s="538" t="n">
        <v>0</v>
      </c>
      <c r="E41" s="537" t="n">
        <v>0</v>
      </c>
      <c r="F41" s="539" t="n">
        <v>0</v>
      </c>
      <c r="G41" s="537" t="n">
        <v>0</v>
      </c>
      <c r="H41" s="539" t="n">
        <v>0</v>
      </c>
      <c r="I41" s="537" t="n">
        <v>0</v>
      </c>
      <c r="J41" s="538" t="n">
        <v>0</v>
      </c>
      <c r="K41" s="539" t="n">
        <v>0</v>
      </c>
      <c r="L41" s="538" t="n">
        <v>0</v>
      </c>
      <c r="M41" s="539" t="n">
        <v>0</v>
      </c>
      <c r="N41" s="538" t="n">
        <v>0</v>
      </c>
      <c r="O41" s="540" t="n">
        <v>0</v>
      </c>
      <c r="P41" s="538" t="n">
        <v>0</v>
      </c>
      <c r="Q41" s="539" t="n">
        <v>0</v>
      </c>
      <c r="R41" s="538" t="n">
        <v>0</v>
      </c>
      <c r="S41" s="539" t="n">
        <v>0</v>
      </c>
      <c r="T41" s="538" t="n">
        <v>0</v>
      </c>
      <c r="U41" s="541" t="n">
        <f aca="false">SUM(C41,E41,G41,I41,K41,M41,O41,Q41,S41)</f>
        <v>0</v>
      </c>
      <c r="V41" s="542" t="n">
        <f aca="false">SUM(D41,F41,H41,J41,L41,N41,P41,R41,T41)</f>
        <v>0</v>
      </c>
      <c r="W41" s="543" t="n">
        <f aca="false">t1!N40</f>
        <v>1</v>
      </c>
    </row>
    <row r="42" customFormat="false" ht="12" hidden="false" customHeight="true" outlineLevel="0" collapsed="false">
      <c r="A42" s="289" t="str">
        <f aca="false">t1!A41</f>
        <v>POSIZIONE ECONOMICA B2</v>
      </c>
      <c r="B42" s="479" t="str">
        <f aca="false">t1!B41</f>
        <v>032000</v>
      </c>
      <c r="C42" s="537" t="n">
        <v>0</v>
      </c>
      <c r="D42" s="538" t="n">
        <v>0</v>
      </c>
      <c r="E42" s="537" t="n">
        <v>0</v>
      </c>
      <c r="F42" s="539" t="n">
        <v>0</v>
      </c>
      <c r="G42" s="537" t="n">
        <v>0</v>
      </c>
      <c r="H42" s="539" t="n">
        <v>0</v>
      </c>
      <c r="I42" s="537" t="n">
        <v>0</v>
      </c>
      <c r="J42" s="538" t="n">
        <v>0</v>
      </c>
      <c r="K42" s="539" t="n">
        <v>0</v>
      </c>
      <c r="L42" s="538" t="n">
        <v>0</v>
      </c>
      <c r="M42" s="539" t="n">
        <v>0</v>
      </c>
      <c r="N42" s="538" t="n">
        <v>0</v>
      </c>
      <c r="O42" s="540" t="n">
        <v>0</v>
      </c>
      <c r="P42" s="538" t="n">
        <v>0</v>
      </c>
      <c r="Q42" s="539" t="n">
        <v>0</v>
      </c>
      <c r="R42" s="538" t="n">
        <v>0</v>
      </c>
      <c r="S42" s="539" t="n">
        <v>0</v>
      </c>
      <c r="T42" s="538" t="n">
        <v>0</v>
      </c>
      <c r="U42" s="541" t="n">
        <f aca="false">SUM(C42,E42,G42,I42,K42,M42,O42,Q42,S42)</f>
        <v>0</v>
      </c>
      <c r="V42" s="542" t="n">
        <f aca="false">SUM(D42,F42,H42,J42,L42,N42,P42,R42,T42)</f>
        <v>0</v>
      </c>
      <c r="W42" s="543" t="n">
        <f aca="false">t1!N41</f>
        <v>1</v>
      </c>
    </row>
    <row r="43" customFormat="false" ht="12" hidden="false" customHeight="true" outlineLevel="0" collapsed="false">
      <c r="A43" s="289" t="str">
        <f aca="false">t1!A42</f>
        <v>POSIZIONE ECONOMICA DI ACCESSO B1</v>
      </c>
      <c r="B43" s="479" t="str">
        <f aca="false">t1!B42</f>
        <v>054000</v>
      </c>
      <c r="C43" s="537" t="n">
        <v>0</v>
      </c>
      <c r="D43" s="538" t="n">
        <v>0</v>
      </c>
      <c r="E43" s="537" t="n">
        <v>0</v>
      </c>
      <c r="F43" s="539" t="n">
        <v>0</v>
      </c>
      <c r="G43" s="537" t="n">
        <v>0</v>
      </c>
      <c r="H43" s="539" t="n">
        <v>0</v>
      </c>
      <c r="I43" s="537" t="n">
        <v>0</v>
      </c>
      <c r="J43" s="538" t="n">
        <v>0</v>
      </c>
      <c r="K43" s="539" t="n">
        <v>0</v>
      </c>
      <c r="L43" s="538" t="n">
        <v>0</v>
      </c>
      <c r="M43" s="539" t="n">
        <v>0</v>
      </c>
      <c r="N43" s="538" t="n">
        <v>0</v>
      </c>
      <c r="O43" s="540" t="n">
        <v>0</v>
      </c>
      <c r="P43" s="538" t="n">
        <v>0</v>
      </c>
      <c r="Q43" s="539" t="n">
        <v>0</v>
      </c>
      <c r="R43" s="538" t="n">
        <v>0</v>
      </c>
      <c r="S43" s="539" t="n">
        <v>0</v>
      </c>
      <c r="T43" s="538" t="n">
        <v>0</v>
      </c>
      <c r="U43" s="541" t="n">
        <f aca="false">SUM(C43,E43,G43,I43,K43,M43,O43,Q43,S43)</f>
        <v>0</v>
      </c>
      <c r="V43" s="542" t="n">
        <f aca="false">SUM(D43,F43,H43,J43,L43,N43,P43,R43,T43)</f>
        <v>0</v>
      </c>
      <c r="W43" s="543" t="n">
        <f aca="false">t1!N42</f>
        <v>0</v>
      </c>
    </row>
    <row r="44" customFormat="false" ht="12" hidden="false" customHeight="true" outlineLevel="0" collapsed="false">
      <c r="A44" s="289" t="str">
        <f aca="false">t1!A43</f>
        <v>POSIZIONE ECONOMICA A5</v>
      </c>
      <c r="B44" s="479" t="str">
        <f aca="false">t1!B43</f>
        <v>0A5000</v>
      </c>
      <c r="C44" s="537" t="n">
        <v>0</v>
      </c>
      <c r="D44" s="538" t="n">
        <v>0</v>
      </c>
      <c r="E44" s="537" t="n">
        <v>0</v>
      </c>
      <c r="F44" s="539" t="n">
        <v>0</v>
      </c>
      <c r="G44" s="537" t="n">
        <v>0</v>
      </c>
      <c r="H44" s="539" t="n">
        <v>0</v>
      </c>
      <c r="I44" s="537" t="n">
        <v>0</v>
      </c>
      <c r="J44" s="538" t="n">
        <v>0</v>
      </c>
      <c r="K44" s="539" t="n">
        <v>0</v>
      </c>
      <c r="L44" s="538" t="n">
        <v>0</v>
      </c>
      <c r="M44" s="539" t="n">
        <v>0</v>
      </c>
      <c r="N44" s="538" t="n">
        <v>0</v>
      </c>
      <c r="O44" s="540" t="n">
        <v>0</v>
      </c>
      <c r="P44" s="538" t="n">
        <v>0</v>
      </c>
      <c r="Q44" s="539" t="n">
        <v>0</v>
      </c>
      <c r="R44" s="538" t="n">
        <v>0</v>
      </c>
      <c r="S44" s="539" t="n">
        <v>0</v>
      </c>
      <c r="T44" s="538" t="n">
        <v>0</v>
      </c>
      <c r="U44" s="541" t="n">
        <f aca="false">SUM(C44,E44,G44,I44,K44,M44,O44,Q44,S44)</f>
        <v>0</v>
      </c>
      <c r="V44" s="542" t="n">
        <f aca="false">SUM(D44,F44,H44,J44,L44,N44,P44,R44,T44)</f>
        <v>0</v>
      </c>
      <c r="W44" s="543" t="n">
        <f aca="false">t1!N43</f>
        <v>0</v>
      </c>
    </row>
    <row r="45" customFormat="false" ht="12" hidden="false" customHeight="true" outlineLevel="0" collapsed="false">
      <c r="A45" s="289" t="str">
        <f aca="false">t1!A44</f>
        <v>POSIZIONE ECONOMICA A4</v>
      </c>
      <c r="B45" s="479" t="str">
        <f aca="false">t1!B44</f>
        <v>028000</v>
      </c>
      <c r="C45" s="537" t="n">
        <v>0</v>
      </c>
      <c r="D45" s="538" t="n">
        <v>0</v>
      </c>
      <c r="E45" s="537" t="n">
        <v>0</v>
      </c>
      <c r="F45" s="539" t="n">
        <v>0</v>
      </c>
      <c r="G45" s="537" t="n">
        <v>0</v>
      </c>
      <c r="H45" s="539" t="n">
        <v>0</v>
      </c>
      <c r="I45" s="537" t="n">
        <v>0</v>
      </c>
      <c r="J45" s="538" t="n">
        <v>0</v>
      </c>
      <c r="K45" s="539" t="n">
        <v>0</v>
      </c>
      <c r="L45" s="538" t="n">
        <v>0</v>
      </c>
      <c r="M45" s="539" t="n">
        <v>0</v>
      </c>
      <c r="N45" s="538" t="n">
        <v>0</v>
      </c>
      <c r="O45" s="540" t="n">
        <v>0</v>
      </c>
      <c r="P45" s="538" t="n">
        <v>0</v>
      </c>
      <c r="Q45" s="539" t="n">
        <v>0</v>
      </c>
      <c r="R45" s="538" t="n">
        <v>0</v>
      </c>
      <c r="S45" s="539" t="n">
        <v>0</v>
      </c>
      <c r="T45" s="538" t="n">
        <v>0</v>
      </c>
      <c r="U45" s="541" t="n">
        <f aca="false">SUM(C45,E45,G45,I45,K45,M45,O45,Q45,S45)</f>
        <v>0</v>
      </c>
      <c r="V45" s="542" t="n">
        <f aca="false">SUM(D45,F45,H45,J45,L45,N45,P45,R45,T45)</f>
        <v>0</v>
      </c>
      <c r="W45" s="543" t="n">
        <f aca="false">t1!N44</f>
        <v>0</v>
      </c>
    </row>
    <row r="46" customFormat="false" ht="12" hidden="false" customHeight="true" outlineLevel="0" collapsed="false">
      <c r="A46" s="289" t="str">
        <f aca="false">t1!A45</f>
        <v>POSIZIONE ECONOMICA A3</v>
      </c>
      <c r="B46" s="479" t="str">
        <f aca="false">t1!B45</f>
        <v>027000</v>
      </c>
      <c r="C46" s="537" t="n">
        <v>0</v>
      </c>
      <c r="D46" s="538" t="n">
        <v>0</v>
      </c>
      <c r="E46" s="537" t="n">
        <v>0</v>
      </c>
      <c r="F46" s="539" t="n">
        <v>0</v>
      </c>
      <c r="G46" s="537" t="n">
        <v>0</v>
      </c>
      <c r="H46" s="539" t="n">
        <v>0</v>
      </c>
      <c r="I46" s="537" t="n">
        <v>0</v>
      </c>
      <c r="J46" s="538" t="n">
        <v>0</v>
      </c>
      <c r="K46" s="539" t="n">
        <v>0</v>
      </c>
      <c r="L46" s="538" t="n">
        <v>0</v>
      </c>
      <c r="M46" s="539" t="n">
        <v>0</v>
      </c>
      <c r="N46" s="538" t="n">
        <v>0</v>
      </c>
      <c r="O46" s="540" t="n">
        <v>0</v>
      </c>
      <c r="P46" s="538" t="n">
        <v>0</v>
      </c>
      <c r="Q46" s="539" t="n">
        <v>0</v>
      </c>
      <c r="R46" s="538" t="n">
        <v>0</v>
      </c>
      <c r="S46" s="539" t="n">
        <v>0</v>
      </c>
      <c r="T46" s="538" t="n">
        <v>0</v>
      </c>
      <c r="U46" s="541" t="n">
        <f aca="false">SUM(C46,E46,G46,I46,K46,M46,O46,Q46,S46)</f>
        <v>0</v>
      </c>
      <c r="V46" s="542" t="n">
        <f aca="false">SUM(D46,F46,H46,J46,L46,N46,P46,R46,T46)</f>
        <v>0</v>
      </c>
      <c r="W46" s="543" t="n">
        <f aca="false">t1!N45</f>
        <v>0</v>
      </c>
    </row>
    <row r="47" customFormat="false" ht="12" hidden="false" customHeight="true" outlineLevel="0" collapsed="false">
      <c r="A47" s="289" t="str">
        <f aca="false">t1!A46</f>
        <v>POSIZIONE ECONOMICA A2</v>
      </c>
      <c r="B47" s="479" t="str">
        <f aca="false">t1!B46</f>
        <v>025000</v>
      </c>
      <c r="C47" s="537" t="n">
        <v>0</v>
      </c>
      <c r="D47" s="538" t="n">
        <v>0</v>
      </c>
      <c r="E47" s="537" t="n">
        <v>0</v>
      </c>
      <c r="F47" s="539" t="n">
        <v>0</v>
      </c>
      <c r="G47" s="537" t="n">
        <v>0</v>
      </c>
      <c r="H47" s="539" t="n">
        <v>0</v>
      </c>
      <c r="I47" s="537" t="n">
        <v>0</v>
      </c>
      <c r="J47" s="538" t="n">
        <v>0</v>
      </c>
      <c r="K47" s="539" t="n">
        <v>0</v>
      </c>
      <c r="L47" s="538" t="n">
        <v>0</v>
      </c>
      <c r="M47" s="539" t="n">
        <v>0</v>
      </c>
      <c r="N47" s="538" t="n">
        <v>0</v>
      </c>
      <c r="O47" s="540" t="n">
        <v>0</v>
      </c>
      <c r="P47" s="538" t="n">
        <v>0</v>
      </c>
      <c r="Q47" s="539" t="n">
        <v>0</v>
      </c>
      <c r="R47" s="538" t="n">
        <v>0</v>
      </c>
      <c r="S47" s="539" t="n">
        <v>0</v>
      </c>
      <c r="T47" s="538" t="n">
        <v>0</v>
      </c>
      <c r="U47" s="541" t="n">
        <f aca="false">SUM(C47,E47,G47,I47,K47,M47,O47,Q47,S47)</f>
        <v>0</v>
      </c>
      <c r="V47" s="542" t="n">
        <f aca="false">SUM(D47,F47,H47,J47,L47,N47,P47,R47,T47)</f>
        <v>0</v>
      </c>
      <c r="W47" s="543" t="n">
        <f aca="false">t1!N46</f>
        <v>0</v>
      </c>
    </row>
    <row r="48" customFormat="false" ht="12" hidden="false" customHeight="true" outlineLevel="0" collapsed="false">
      <c r="A48" s="289" t="str">
        <f aca="false">t1!A47</f>
        <v>POSIZIONE ECONOMICA DI ACCESSO A1</v>
      </c>
      <c r="B48" s="479" t="str">
        <f aca="false">t1!B47</f>
        <v>053000</v>
      </c>
      <c r="C48" s="537" t="n">
        <v>0</v>
      </c>
      <c r="D48" s="538" t="n">
        <v>0</v>
      </c>
      <c r="E48" s="537" t="n">
        <v>0</v>
      </c>
      <c r="F48" s="539" t="n">
        <v>0</v>
      </c>
      <c r="G48" s="537" t="n">
        <v>0</v>
      </c>
      <c r="H48" s="539" t="n">
        <v>0</v>
      </c>
      <c r="I48" s="537" t="n">
        <v>0</v>
      </c>
      <c r="J48" s="538" t="n">
        <v>0</v>
      </c>
      <c r="K48" s="539" t="n">
        <v>0</v>
      </c>
      <c r="L48" s="538" t="n">
        <v>0</v>
      </c>
      <c r="M48" s="539" t="n">
        <v>0</v>
      </c>
      <c r="N48" s="538" t="n">
        <v>0</v>
      </c>
      <c r="O48" s="540" t="n">
        <v>0</v>
      </c>
      <c r="P48" s="538" t="n">
        <v>0</v>
      </c>
      <c r="Q48" s="539" t="n">
        <v>0</v>
      </c>
      <c r="R48" s="538" t="n">
        <v>0</v>
      </c>
      <c r="S48" s="539" t="n">
        <v>0</v>
      </c>
      <c r="T48" s="538" t="n">
        <v>0</v>
      </c>
      <c r="U48" s="541" t="n">
        <f aca="false">SUM(C48,E48,G48,I48,K48,M48,O48,Q48,S48)</f>
        <v>0</v>
      </c>
      <c r="V48" s="542" t="n">
        <f aca="false">SUM(D48,F48,H48,J48,L48,N48,P48,R48,T48)</f>
        <v>0</v>
      </c>
      <c r="W48" s="543" t="n">
        <f aca="false">t1!N47</f>
        <v>0</v>
      </c>
    </row>
    <row r="49" customFormat="false" ht="12" hidden="false" customHeight="true" outlineLevel="0" collapsed="false">
      <c r="A49" s="289" t="str">
        <f aca="false">t1!A48</f>
        <v>CONTRATTISTI (a)</v>
      </c>
      <c r="B49" s="479" t="str">
        <f aca="false">t1!B48</f>
        <v>000061</v>
      </c>
      <c r="C49" s="537" t="n">
        <v>0</v>
      </c>
      <c r="D49" s="538" t="n">
        <v>0</v>
      </c>
      <c r="E49" s="537" t="n">
        <v>0</v>
      </c>
      <c r="F49" s="539" t="n">
        <v>0</v>
      </c>
      <c r="G49" s="537" t="n">
        <v>0</v>
      </c>
      <c r="H49" s="539" t="n">
        <v>0</v>
      </c>
      <c r="I49" s="537" t="n">
        <v>0</v>
      </c>
      <c r="J49" s="538" t="n">
        <v>0</v>
      </c>
      <c r="K49" s="539" t="n">
        <v>0</v>
      </c>
      <c r="L49" s="538" t="n">
        <v>0</v>
      </c>
      <c r="M49" s="539" t="n">
        <v>0</v>
      </c>
      <c r="N49" s="538" t="n">
        <v>0</v>
      </c>
      <c r="O49" s="540" t="n">
        <v>0</v>
      </c>
      <c r="P49" s="538" t="n">
        <v>0</v>
      </c>
      <c r="Q49" s="539" t="n">
        <v>0</v>
      </c>
      <c r="R49" s="538" t="n">
        <v>0</v>
      </c>
      <c r="S49" s="539" t="n">
        <v>0</v>
      </c>
      <c r="T49" s="538" t="n">
        <v>0</v>
      </c>
      <c r="U49" s="541" t="n">
        <f aca="false">SUM(C49,E49,G49,I49,K49,M49,O49,Q49,S49)</f>
        <v>0</v>
      </c>
      <c r="V49" s="542" t="n">
        <f aca="false">SUM(D49,F49,H49,J49,L49,N49,P49,R49,T49)</f>
        <v>0</v>
      </c>
      <c r="W49" s="543" t="n">
        <f aca="false">t1!N48</f>
        <v>0</v>
      </c>
    </row>
    <row r="50" customFormat="false" ht="12" hidden="false" customHeight="true" outlineLevel="0" collapsed="false">
      <c r="A50" s="289" t="str">
        <f aca="false">t1!A49</f>
        <v>COLLABORATORE A T.D. ART. 90 TUEL (b)</v>
      </c>
      <c r="B50" s="479" t="str">
        <f aca="false">t1!B49</f>
        <v>000096</v>
      </c>
      <c r="C50" s="537" t="n">
        <v>0</v>
      </c>
      <c r="D50" s="538" t="n">
        <v>0</v>
      </c>
      <c r="E50" s="537" t="n">
        <v>0</v>
      </c>
      <c r="F50" s="539" t="n">
        <v>0</v>
      </c>
      <c r="G50" s="537" t="n">
        <v>0</v>
      </c>
      <c r="H50" s="539" t="n">
        <v>0</v>
      </c>
      <c r="I50" s="537" t="n">
        <v>0</v>
      </c>
      <c r="J50" s="538" t="n">
        <v>0</v>
      </c>
      <c r="K50" s="539" t="n">
        <v>0</v>
      </c>
      <c r="L50" s="538" t="n">
        <v>0</v>
      </c>
      <c r="M50" s="539" t="n">
        <v>0</v>
      </c>
      <c r="N50" s="538" t="n">
        <v>0</v>
      </c>
      <c r="O50" s="540" t="n">
        <v>0</v>
      </c>
      <c r="P50" s="538" t="n">
        <v>0</v>
      </c>
      <c r="Q50" s="539" t="n">
        <v>0</v>
      </c>
      <c r="R50" s="538" t="n">
        <v>0</v>
      </c>
      <c r="S50" s="539" t="n">
        <v>0</v>
      </c>
      <c r="T50" s="538" t="n">
        <v>0</v>
      </c>
      <c r="U50" s="541" t="n">
        <f aca="false">SUM(C50,E50,G50,I50,K50,M50,O50,Q50,S50)</f>
        <v>0</v>
      </c>
      <c r="V50" s="542" t="n">
        <f aca="false">SUM(D50,F50,H50,J50,L50,N50,P50,R50,T50)</f>
        <v>0</v>
      </c>
      <c r="W50" s="543" t="n">
        <f aca="false">t1!N49</f>
        <v>0</v>
      </c>
    </row>
    <row r="51" customFormat="false" ht="12.75" hidden="false" customHeight="true" outlineLevel="0" collapsed="false">
      <c r="A51" s="544" t="s">
        <v>337</v>
      </c>
      <c r="B51" s="545"/>
      <c r="C51" s="546" t="n">
        <f aca="false">SUM(C7:C50)</f>
        <v>0</v>
      </c>
      <c r="D51" s="547" t="n">
        <f aca="false">SUM(D7:D50)</f>
        <v>1</v>
      </c>
      <c r="E51" s="548" t="n">
        <f aca="false">SUM(E7:E50)</f>
        <v>0</v>
      </c>
      <c r="F51" s="547" t="n">
        <f aca="false">SUM(F7:F50)</f>
        <v>0</v>
      </c>
      <c r="G51" s="548" t="n">
        <f aca="false">SUM(G7:G50)</f>
        <v>0</v>
      </c>
      <c r="H51" s="547" t="n">
        <f aca="false">SUM(H7:H50)</f>
        <v>0</v>
      </c>
      <c r="I51" s="548" t="n">
        <f aca="false">SUM(I7:I50)</f>
        <v>0</v>
      </c>
      <c r="J51" s="547" t="n">
        <f aca="false">SUM(J7:J50)</f>
        <v>0</v>
      </c>
      <c r="K51" s="548" t="n">
        <f aca="false">SUM(K7:K50)</f>
        <v>0</v>
      </c>
      <c r="L51" s="547" t="n">
        <f aca="false">SUM(L7:L50)</f>
        <v>0</v>
      </c>
      <c r="M51" s="548" t="n">
        <f aca="false">SUM(M7:M50)</f>
        <v>0</v>
      </c>
      <c r="N51" s="547" t="n">
        <f aca="false">SUM(N7:N50)</f>
        <v>0</v>
      </c>
      <c r="O51" s="548" t="n">
        <f aca="false">SUM(O7:O50)</f>
        <v>0</v>
      </c>
      <c r="P51" s="547" t="n">
        <f aca="false">SUM(P7:P50)</f>
        <v>0</v>
      </c>
      <c r="Q51" s="548" t="n">
        <f aca="false">SUM(Q7:Q50)</f>
        <v>0</v>
      </c>
      <c r="R51" s="547" t="n">
        <f aca="false">SUM(R7:R50)</f>
        <v>0</v>
      </c>
      <c r="S51" s="548" t="n">
        <f aca="false">SUM(S7:S50)</f>
        <v>0</v>
      </c>
      <c r="T51" s="547" t="n">
        <f aca="false">SUM(T7:T50)</f>
        <v>0</v>
      </c>
      <c r="U51" s="546" t="n">
        <f aca="false">SUM(U7:U50)</f>
        <v>0</v>
      </c>
      <c r="V51" s="549" t="n">
        <f aca="false">SUM(V7:V50)</f>
        <v>1</v>
      </c>
    </row>
    <row r="53" customFormat="false" ht="9.75" hidden="false" customHeight="true" outlineLevel="0" collapsed="false">
      <c r="A53" s="267" t="str">
        <f aca="false">t1!$A$201</f>
        <v>(a) personale a tempo indeterminato al quale viene applicato un contratto di lavoro di tipo privatistico (es.:tipografico,chimico,edile,metalmeccanico,portierato, ecc.)</v>
      </c>
      <c r="B53" s="268"/>
      <c r="C53" s="267"/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</row>
    <row r="54" s="267" customFormat="true" ht="11.25" hidden="false" customHeight="false" outlineLevel="0" collapsed="false">
      <c r="A54" s="267" t="str">
        <f aca="false">t1!$A$202</f>
        <v>(b) cfr." istruzioni generali e specifiche di comparto" e "glossario"</v>
      </c>
      <c r="B54" s="268"/>
    </row>
    <row r="55" customFormat="false" ht="11.25" hidden="false" customHeight="false" outlineLevel="0" collapsed="false">
      <c r="A55" s="459" t="s">
        <v>427</v>
      </c>
    </row>
  </sheetData>
  <sheetProtection sheet="true" password="ea98" formatColumns="false" selectLockedCells="true"/>
  <mergeCells count="23">
    <mergeCell ref="A1:P1"/>
    <mergeCell ref="J2:V2"/>
    <mergeCell ref="C3:V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</mergeCells>
  <conditionalFormatting sqref="A7:V50">
    <cfRule type="expression" priority="2" aboveAverage="0" equalAverage="0" bottom="0" percent="0" rank="0" text="" dxfId="4">
      <formula>$W7&gt;0</formula>
    </cfRule>
  </conditionalFormatting>
  <printOptions headings="false" gridLines="false" gridLinesSet="true" horizontalCentered="true" verticalCentered="true"/>
  <pageMargins left="0" right="0" top="0.196527777777778" bottom="0.159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H15" activeCellId="0" sqref="H15"/>
    </sheetView>
  </sheetViews>
  <sheetFormatPr defaultColWidth="10.65625" defaultRowHeight="11.25" zeroHeight="false" outlineLevelRow="0" outlineLevelCol="0"/>
  <cols>
    <col collapsed="false" customWidth="true" hidden="false" outlineLevel="0" max="1" min="1" style="550" width="43.33"/>
    <col collapsed="false" customWidth="true" hidden="false" outlineLevel="0" max="2" min="2" style="551" width="10.49"/>
    <col collapsed="false" customWidth="true" hidden="false" outlineLevel="0" max="22" min="3" style="550" width="8.33"/>
    <col collapsed="false" customWidth="true" hidden="false" outlineLevel="0" max="23" min="23" style="550" width="9.99"/>
    <col collapsed="false" customWidth="false" hidden="false" outlineLevel="0" max="24" min="24" style="550" width="10.65"/>
    <col collapsed="false" customWidth="false" hidden="true" outlineLevel="0" max="25" min="25" style="550" width="10.65"/>
    <col collapsed="false" customWidth="false" hidden="false" outlineLevel="0" max="257" min="26" style="550" width="10.65"/>
  </cols>
  <sheetData>
    <row r="1" s="267" customFormat="tru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X1" s="321"/>
    </row>
    <row r="2" customFormat="false" ht="30" hidden="false" customHeight="true" outlineLevel="0" collapsed="false">
      <c r="A2" s="552"/>
      <c r="P2" s="409"/>
      <c r="Q2" s="409"/>
      <c r="R2" s="409"/>
      <c r="S2" s="409"/>
      <c r="T2" s="409"/>
      <c r="U2" s="409"/>
      <c r="V2" s="409"/>
      <c r="W2" s="409"/>
      <c r="X2" s="409"/>
    </row>
    <row r="3" customFormat="false" ht="16.5" hidden="false" customHeight="true" outlineLevel="0" collapsed="false">
      <c r="A3" s="553"/>
      <c r="B3" s="554"/>
      <c r="C3" s="555" t="s">
        <v>408</v>
      </c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</row>
    <row r="4" customFormat="false" ht="16.5" hidden="false" customHeight="true" outlineLevel="0" collapsed="false">
      <c r="A4" s="556" t="s">
        <v>428</v>
      </c>
      <c r="B4" s="557" t="s">
        <v>242</v>
      </c>
      <c r="C4" s="558" t="s">
        <v>429</v>
      </c>
      <c r="D4" s="558"/>
      <c r="E4" s="558" t="s">
        <v>430</v>
      </c>
      <c r="F4" s="558"/>
      <c r="G4" s="558" t="s">
        <v>431</v>
      </c>
      <c r="H4" s="558"/>
      <c r="I4" s="558" t="s">
        <v>432</v>
      </c>
      <c r="J4" s="558"/>
      <c r="K4" s="558" t="s">
        <v>433</v>
      </c>
      <c r="L4" s="558"/>
      <c r="M4" s="558" t="s">
        <v>434</v>
      </c>
      <c r="N4" s="558"/>
      <c r="O4" s="558" t="s">
        <v>435</v>
      </c>
      <c r="P4" s="558"/>
      <c r="Q4" s="558" t="s">
        <v>436</v>
      </c>
      <c r="R4" s="558"/>
      <c r="S4" s="558" t="s">
        <v>437</v>
      </c>
      <c r="T4" s="558"/>
      <c r="U4" s="558" t="s">
        <v>438</v>
      </c>
      <c r="V4" s="558"/>
      <c r="W4" s="559" t="s">
        <v>337</v>
      </c>
      <c r="X4" s="559"/>
    </row>
    <row r="5" customFormat="false" ht="12" hidden="false" customHeight="false" outlineLevel="0" collapsed="false">
      <c r="A5" s="421" t="s">
        <v>383</v>
      </c>
      <c r="B5" s="560"/>
      <c r="C5" s="561" t="s">
        <v>369</v>
      </c>
      <c r="D5" s="562" t="s">
        <v>370</v>
      </c>
      <c r="E5" s="561" t="s">
        <v>369</v>
      </c>
      <c r="F5" s="562" t="s">
        <v>370</v>
      </c>
      <c r="G5" s="561" t="s">
        <v>369</v>
      </c>
      <c r="H5" s="562" t="s">
        <v>370</v>
      </c>
      <c r="I5" s="561" t="s">
        <v>369</v>
      </c>
      <c r="J5" s="562" t="s">
        <v>370</v>
      </c>
      <c r="K5" s="561" t="s">
        <v>369</v>
      </c>
      <c r="L5" s="562" t="s">
        <v>370</v>
      </c>
      <c r="M5" s="561" t="s">
        <v>369</v>
      </c>
      <c r="N5" s="562" t="s">
        <v>370</v>
      </c>
      <c r="O5" s="561" t="s">
        <v>369</v>
      </c>
      <c r="P5" s="562" t="s">
        <v>370</v>
      </c>
      <c r="Q5" s="561" t="s">
        <v>369</v>
      </c>
      <c r="R5" s="562" t="s">
        <v>370</v>
      </c>
      <c r="S5" s="561" t="s">
        <v>369</v>
      </c>
      <c r="T5" s="563" t="s">
        <v>370</v>
      </c>
      <c r="U5" s="561" t="s">
        <v>369</v>
      </c>
      <c r="V5" s="563" t="s">
        <v>370</v>
      </c>
      <c r="W5" s="561" t="s">
        <v>369</v>
      </c>
      <c r="X5" s="563" t="s">
        <v>370</v>
      </c>
    </row>
    <row r="6" customFormat="false" ht="12.75" hidden="false" customHeight="true" outlineLevel="0" collapsed="false">
      <c r="A6" s="289" t="str">
        <f aca="false">t1!A6</f>
        <v>SEGRETARIO A</v>
      </c>
      <c r="B6" s="479" t="str">
        <f aca="false">t1!B6</f>
        <v>0D0102</v>
      </c>
      <c r="C6" s="564" t="n">
        <v>0</v>
      </c>
      <c r="D6" s="565" t="n">
        <v>0</v>
      </c>
      <c r="E6" s="564" t="n">
        <v>0</v>
      </c>
      <c r="F6" s="565" t="n">
        <v>0</v>
      </c>
      <c r="G6" s="564" t="n">
        <v>0</v>
      </c>
      <c r="H6" s="565" t="n">
        <v>0</v>
      </c>
      <c r="I6" s="564" t="n">
        <v>0</v>
      </c>
      <c r="J6" s="565" t="n">
        <v>0</v>
      </c>
      <c r="K6" s="564" t="n">
        <v>0</v>
      </c>
      <c r="L6" s="565" t="n">
        <v>0</v>
      </c>
      <c r="M6" s="566" t="n">
        <v>0</v>
      </c>
      <c r="N6" s="567" t="n">
        <v>0</v>
      </c>
      <c r="O6" s="564" t="n">
        <v>0</v>
      </c>
      <c r="P6" s="565" t="n">
        <v>0</v>
      </c>
      <c r="Q6" s="564" t="n">
        <v>0</v>
      </c>
      <c r="R6" s="565" t="n">
        <v>0</v>
      </c>
      <c r="S6" s="568" t="n">
        <v>0</v>
      </c>
      <c r="T6" s="569" t="n">
        <v>0</v>
      </c>
      <c r="U6" s="568" t="n">
        <v>0</v>
      </c>
      <c r="V6" s="569" t="n">
        <v>0</v>
      </c>
      <c r="W6" s="570" t="n">
        <f aca="false">SUM(C6,E6,G6,I6,K6,M6,O6,Q6,S6,U6)</f>
        <v>0</v>
      </c>
      <c r="X6" s="571" t="n">
        <f aca="false">SUM(D6,F6,H6,J6,L6,N6,P6,R6,T6,V6)</f>
        <v>0</v>
      </c>
      <c r="Y6" s="572" t="n">
        <f aca="false">t1!N6</f>
        <v>0</v>
      </c>
    </row>
    <row r="7" customFormat="false" ht="12.75" hidden="false" customHeight="true" outlineLevel="0" collapsed="false">
      <c r="A7" s="289" t="str">
        <f aca="false">t1!A7</f>
        <v>SEGRETARIO B</v>
      </c>
      <c r="B7" s="479" t="str">
        <f aca="false">t1!B7</f>
        <v>0D0103</v>
      </c>
      <c r="C7" s="564" t="n">
        <v>0</v>
      </c>
      <c r="D7" s="565" t="n">
        <v>0</v>
      </c>
      <c r="E7" s="564" t="n">
        <v>0</v>
      </c>
      <c r="F7" s="565" t="n">
        <v>0</v>
      </c>
      <c r="G7" s="564" t="n">
        <v>0</v>
      </c>
      <c r="H7" s="565" t="n">
        <v>0</v>
      </c>
      <c r="I7" s="564" t="n">
        <v>0</v>
      </c>
      <c r="J7" s="565" t="n">
        <v>0</v>
      </c>
      <c r="K7" s="564" t="n">
        <v>0</v>
      </c>
      <c r="L7" s="565" t="n">
        <v>0</v>
      </c>
      <c r="M7" s="566" t="n">
        <v>0</v>
      </c>
      <c r="N7" s="567" t="n">
        <v>0</v>
      </c>
      <c r="O7" s="564" t="n">
        <v>0</v>
      </c>
      <c r="P7" s="565" t="n">
        <v>0</v>
      </c>
      <c r="Q7" s="564" t="n">
        <v>0</v>
      </c>
      <c r="R7" s="565" t="n">
        <v>0</v>
      </c>
      <c r="S7" s="568" t="n">
        <v>0</v>
      </c>
      <c r="T7" s="569" t="n">
        <v>0</v>
      </c>
      <c r="U7" s="568" t="n">
        <v>0</v>
      </c>
      <c r="V7" s="569" t="n">
        <v>0</v>
      </c>
      <c r="W7" s="570" t="n">
        <f aca="false">SUM(C7,E7,G7,I7,K7,M7,O7,Q7,S7,U7)</f>
        <v>0</v>
      </c>
      <c r="X7" s="571" t="n">
        <f aca="false">SUM(D7,F7,H7,J7,L7,N7,P7,R7,T7,V7)</f>
        <v>0</v>
      </c>
      <c r="Y7" s="572" t="n">
        <f aca="false">t1!N7</f>
        <v>0</v>
      </c>
    </row>
    <row r="8" customFormat="false" ht="12.75" hidden="false" customHeight="true" outlineLevel="0" collapsed="false">
      <c r="A8" s="289" t="str">
        <f aca="false">t1!A8</f>
        <v>SEGRETARIO C</v>
      </c>
      <c r="B8" s="479" t="str">
        <f aca="false">t1!B8</f>
        <v>0D0485</v>
      </c>
      <c r="C8" s="564" t="n">
        <v>0</v>
      </c>
      <c r="D8" s="565" t="n">
        <v>0</v>
      </c>
      <c r="E8" s="564" t="n">
        <v>0</v>
      </c>
      <c r="F8" s="565" t="n">
        <v>0</v>
      </c>
      <c r="G8" s="564" t="n">
        <v>0</v>
      </c>
      <c r="H8" s="565" t="n">
        <v>0</v>
      </c>
      <c r="I8" s="564" t="n">
        <v>0</v>
      </c>
      <c r="J8" s="565" t="n">
        <v>0</v>
      </c>
      <c r="K8" s="564" t="n">
        <v>0</v>
      </c>
      <c r="L8" s="565" t="n">
        <v>0</v>
      </c>
      <c r="M8" s="566" t="n">
        <v>0</v>
      </c>
      <c r="N8" s="567" t="n">
        <v>0</v>
      </c>
      <c r="O8" s="564" t="n">
        <v>0</v>
      </c>
      <c r="P8" s="565" t="n">
        <v>0</v>
      </c>
      <c r="Q8" s="564" t="n">
        <v>0</v>
      </c>
      <c r="R8" s="565" t="n">
        <v>0</v>
      </c>
      <c r="S8" s="568" t="n">
        <v>0</v>
      </c>
      <c r="T8" s="569" t="n">
        <v>0</v>
      </c>
      <c r="U8" s="568" t="n">
        <v>0</v>
      </c>
      <c r="V8" s="569" t="n">
        <v>0</v>
      </c>
      <c r="W8" s="570" t="n">
        <f aca="false">SUM(C8,E8,G8,I8,K8,M8,O8,Q8,S8,U8)</f>
        <v>0</v>
      </c>
      <c r="X8" s="571" t="n">
        <f aca="false">SUM(D8,F8,H8,J8,L8,N8,P8,R8,T8,V8)</f>
        <v>0</v>
      </c>
      <c r="Y8" s="572" t="n">
        <f aca="false">t1!N8</f>
        <v>0</v>
      </c>
    </row>
    <row r="9" customFormat="false" ht="12.75" hidden="false" customHeight="true" outlineLevel="0" collapsed="false">
      <c r="A9" s="289" t="str">
        <f aca="false">t1!A9</f>
        <v>SEGRETARIO GENERALE CCIAA</v>
      </c>
      <c r="B9" s="479" t="str">
        <f aca="false">t1!B9</f>
        <v>0D0104</v>
      </c>
      <c r="C9" s="564" t="n">
        <v>0</v>
      </c>
      <c r="D9" s="565" t="n">
        <v>0</v>
      </c>
      <c r="E9" s="564" t="n">
        <v>0</v>
      </c>
      <c r="F9" s="565" t="n">
        <v>0</v>
      </c>
      <c r="G9" s="564" t="n">
        <v>0</v>
      </c>
      <c r="H9" s="565" t="n">
        <v>0</v>
      </c>
      <c r="I9" s="564" t="n">
        <v>0</v>
      </c>
      <c r="J9" s="565" t="n">
        <v>0</v>
      </c>
      <c r="K9" s="564" t="n">
        <v>0</v>
      </c>
      <c r="L9" s="565" t="n">
        <v>0</v>
      </c>
      <c r="M9" s="566" t="n">
        <v>0</v>
      </c>
      <c r="N9" s="567" t="n">
        <v>0</v>
      </c>
      <c r="O9" s="564" t="n">
        <v>0</v>
      </c>
      <c r="P9" s="565" t="n">
        <v>0</v>
      </c>
      <c r="Q9" s="564" t="n">
        <v>0</v>
      </c>
      <c r="R9" s="565" t="n">
        <v>0</v>
      </c>
      <c r="S9" s="568" t="n">
        <v>0</v>
      </c>
      <c r="T9" s="569" t="n">
        <v>0</v>
      </c>
      <c r="U9" s="568" t="n">
        <v>0</v>
      </c>
      <c r="V9" s="569" t="n">
        <v>0</v>
      </c>
      <c r="W9" s="570" t="n">
        <f aca="false">SUM(C9,E9,G9,I9,K9,M9,O9,Q9,S9,U9)</f>
        <v>0</v>
      </c>
      <c r="X9" s="571" t="n">
        <f aca="false">SUM(D9,F9,H9,J9,L9,N9,P9,R9,T9,V9)</f>
        <v>0</v>
      </c>
      <c r="Y9" s="572" t="n">
        <f aca="false">t1!N9</f>
        <v>0</v>
      </c>
    </row>
    <row r="10" customFormat="false" ht="12.75" hidden="false" customHeight="true" outlineLevel="0" collapsed="false">
      <c r="A10" s="289" t="str">
        <f aca="false">t1!A10</f>
        <v>DIRETTORE  GENERALE</v>
      </c>
      <c r="B10" s="479" t="str">
        <f aca="false">t1!B10</f>
        <v>0D0097</v>
      </c>
      <c r="C10" s="564" t="n">
        <v>0</v>
      </c>
      <c r="D10" s="565" t="n">
        <v>0</v>
      </c>
      <c r="E10" s="564" t="n">
        <v>0</v>
      </c>
      <c r="F10" s="565" t="n">
        <v>0</v>
      </c>
      <c r="G10" s="564" t="n">
        <v>0</v>
      </c>
      <c r="H10" s="565" t="n">
        <v>0</v>
      </c>
      <c r="I10" s="564" t="n">
        <v>0</v>
      </c>
      <c r="J10" s="565" t="n">
        <v>0</v>
      </c>
      <c r="K10" s="564" t="n">
        <v>0</v>
      </c>
      <c r="L10" s="565" t="n">
        <v>0</v>
      </c>
      <c r="M10" s="566" t="n">
        <v>0</v>
      </c>
      <c r="N10" s="567" t="n">
        <v>0</v>
      </c>
      <c r="O10" s="564" t="n">
        <v>0</v>
      </c>
      <c r="P10" s="565" t="n">
        <v>0</v>
      </c>
      <c r="Q10" s="564" t="n">
        <v>0</v>
      </c>
      <c r="R10" s="565" t="n">
        <v>0</v>
      </c>
      <c r="S10" s="568" t="n">
        <v>0</v>
      </c>
      <c r="T10" s="569" t="n">
        <v>0</v>
      </c>
      <c r="U10" s="568" t="n">
        <v>0</v>
      </c>
      <c r="V10" s="569" t="n">
        <v>0</v>
      </c>
      <c r="W10" s="570" t="n">
        <f aca="false">SUM(C10,E10,G10,I10,K10,M10,O10,Q10,S10,U10)</f>
        <v>0</v>
      </c>
      <c r="X10" s="571" t="n">
        <f aca="false">SUM(D10,F10,H10,J10,L10,N10,P10,R10,T10,V10)</f>
        <v>0</v>
      </c>
      <c r="Y10" s="572" t="n">
        <f aca="false">t1!N10</f>
        <v>0</v>
      </c>
    </row>
    <row r="11" customFormat="false" ht="12.75" hidden="false" customHeight="true" outlineLevel="0" collapsed="false">
      <c r="A11" s="289" t="str">
        <f aca="false">t1!A11</f>
        <v>DIRIGENTE FUORI D.O. art.110 c.2 TUEL</v>
      </c>
      <c r="B11" s="479" t="str">
        <f aca="false">t1!B11</f>
        <v>0D0098</v>
      </c>
      <c r="C11" s="564" t="n">
        <v>0</v>
      </c>
      <c r="D11" s="565" t="n">
        <v>0</v>
      </c>
      <c r="E11" s="564" t="n">
        <v>0</v>
      </c>
      <c r="F11" s="565" t="n">
        <v>0</v>
      </c>
      <c r="G11" s="564" t="n">
        <v>0</v>
      </c>
      <c r="H11" s="565" t="n">
        <v>0</v>
      </c>
      <c r="I11" s="564" t="n">
        <v>0</v>
      </c>
      <c r="J11" s="565" t="n">
        <v>0</v>
      </c>
      <c r="K11" s="564" t="n">
        <v>0</v>
      </c>
      <c r="L11" s="565" t="n">
        <v>0</v>
      </c>
      <c r="M11" s="566" t="n">
        <v>0</v>
      </c>
      <c r="N11" s="567" t="n">
        <v>0</v>
      </c>
      <c r="O11" s="564" t="n">
        <v>0</v>
      </c>
      <c r="P11" s="565" t="n">
        <v>0</v>
      </c>
      <c r="Q11" s="564" t="n">
        <v>0</v>
      </c>
      <c r="R11" s="565" t="n">
        <v>0</v>
      </c>
      <c r="S11" s="568" t="n">
        <v>0</v>
      </c>
      <c r="T11" s="569" t="n">
        <v>0</v>
      </c>
      <c r="U11" s="568" t="n">
        <v>0</v>
      </c>
      <c r="V11" s="569" t="n">
        <v>0</v>
      </c>
      <c r="W11" s="570" t="n">
        <f aca="false">SUM(C11,E11,G11,I11,K11,M11,O11,Q11,S11,U11)</f>
        <v>0</v>
      </c>
      <c r="X11" s="571" t="n">
        <f aca="false">SUM(D11,F11,H11,J11,L11,N11,P11,R11,T11,V11)</f>
        <v>0</v>
      </c>
      <c r="Y11" s="572" t="n">
        <f aca="false">t1!N11</f>
        <v>0</v>
      </c>
    </row>
    <row r="12" customFormat="false" ht="12.75" hidden="false" customHeight="true" outlineLevel="0" collapsed="false">
      <c r="A12" s="289" t="str">
        <f aca="false">t1!A12</f>
        <v>ALTE SPECIALIZZ. FUORI D.O.art.110 c.2 TUEL</v>
      </c>
      <c r="B12" s="479" t="str">
        <f aca="false">t1!B12</f>
        <v>0D0095</v>
      </c>
      <c r="C12" s="564" t="n">
        <v>0</v>
      </c>
      <c r="D12" s="565" t="n">
        <v>0</v>
      </c>
      <c r="E12" s="564" t="n">
        <v>0</v>
      </c>
      <c r="F12" s="565" t="n">
        <v>0</v>
      </c>
      <c r="G12" s="564" t="n">
        <v>0</v>
      </c>
      <c r="H12" s="565" t="n">
        <v>0</v>
      </c>
      <c r="I12" s="564" t="n">
        <v>0</v>
      </c>
      <c r="J12" s="565" t="n">
        <v>0</v>
      </c>
      <c r="K12" s="564" t="n">
        <v>0</v>
      </c>
      <c r="L12" s="565" t="n">
        <v>0</v>
      </c>
      <c r="M12" s="566" t="n">
        <v>0</v>
      </c>
      <c r="N12" s="567" t="n">
        <v>0</v>
      </c>
      <c r="O12" s="564" t="n">
        <v>0</v>
      </c>
      <c r="P12" s="565" t="n">
        <v>0</v>
      </c>
      <c r="Q12" s="564" t="n">
        <v>0</v>
      </c>
      <c r="R12" s="565" t="n">
        <v>0</v>
      </c>
      <c r="S12" s="568" t="n">
        <v>0</v>
      </c>
      <c r="T12" s="569" t="n">
        <v>0</v>
      </c>
      <c r="U12" s="568" t="n">
        <v>0</v>
      </c>
      <c r="V12" s="569" t="n">
        <v>0</v>
      </c>
      <c r="W12" s="570" t="n">
        <f aca="false">SUM(C12,E12,G12,I12,K12,M12,O12,Q12,S12,U12)</f>
        <v>0</v>
      </c>
      <c r="X12" s="571" t="n">
        <f aca="false">SUM(D12,F12,H12,J12,L12,N12,P12,R12,T12,V12)</f>
        <v>0</v>
      </c>
      <c r="Y12" s="572" t="n">
        <f aca="false">t1!N12</f>
        <v>0</v>
      </c>
    </row>
    <row r="13" customFormat="false" ht="12.75" hidden="false" customHeight="true" outlineLevel="0" collapsed="false">
      <c r="A13" s="289" t="str">
        <f aca="false">t1!A13</f>
        <v>DIRIGENTE A TEMPO INDETERMINATO</v>
      </c>
      <c r="B13" s="479" t="str">
        <f aca="false">t1!B13</f>
        <v>0D0164</v>
      </c>
      <c r="C13" s="564" t="n">
        <v>0</v>
      </c>
      <c r="D13" s="565" t="n">
        <v>0</v>
      </c>
      <c r="E13" s="564" t="n">
        <v>0</v>
      </c>
      <c r="F13" s="565" t="n">
        <v>0</v>
      </c>
      <c r="G13" s="564" t="n">
        <v>0</v>
      </c>
      <c r="H13" s="565" t="n">
        <v>0</v>
      </c>
      <c r="I13" s="564" t="n">
        <v>0</v>
      </c>
      <c r="J13" s="565" t="n">
        <v>0</v>
      </c>
      <c r="K13" s="564" t="n">
        <v>0</v>
      </c>
      <c r="L13" s="565" t="n">
        <v>0</v>
      </c>
      <c r="M13" s="566" t="n">
        <v>0</v>
      </c>
      <c r="N13" s="567" t="n">
        <v>0</v>
      </c>
      <c r="O13" s="564" t="n">
        <v>0</v>
      </c>
      <c r="P13" s="565" t="n">
        <v>0</v>
      </c>
      <c r="Q13" s="564" t="n">
        <v>0</v>
      </c>
      <c r="R13" s="565" t="n">
        <v>0</v>
      </c>
      <c r="S13" s="568" t="n">
        <v>0</v>
      </c>
      <c r="T13" s="569" t="n">
        <v>0</v>
      </c>
      <c r="U13" s="568" t="n">
        <v>0</v>
      </c>
      <c r="V13" s="569" t="n">
        <v>0</v>
      </c>
      <c r="W13" s="570" t="n">
        <f aca="false">SUM(C13,E13,G13,I13,K13,M13,O13,Q13,S13,U13)</f>
        <v>0</v>
      </c>
      <c r="X13" s="571" t="n">
        <f aca="false">SUM(D13,F13,H13,J13,L13,N13,P13,R13,T13,V13)</f>
        <v>0</v>
      </c>
      <c r="Y13" s="572" t="n">
        <f aca="false">t1!N13</f>
        <v>0</v>
      </c>
    </row>
    <row r="14" customFormat="false" ht="12.75" hidden="false" customHeight="true" outlineLevel="0" collapsed="false">
      <c r="A14" s="289" t="str">
        <f aca="false">t1!A14</f>
        <v>DIRIGENTE A TEMPO DET.TO  ART.110 C.1 TUEL</v>
      </c>
      <c r="B14" s="479" t="str">
        <f aca="false">t1!B14</f>
        <v>0D0165</v>
      </c>
      <c r="C14" s="564" t="n">
        <v>0</v>
      </c>
      <c r="D14" s="565" t="n">
        <v>0</v>
      </c>
      <c r="E14" s="564" t="n">
        <v>0</v>
      </c>
      <c r="F14" s="565" t="n">
        <v>0</v>
      </c>
      <c r="G14" s="564" t="n">
        <v>0</v>
      </c>
      <c r="H14" s="565" t="n">
        <v>0</v>
      </c>
      <c r="I14" s="564" t="n">
        <v>0</v>
      </c>
      <c r="J14" s="565" t="n">
        <v>0</v>
      </c>
      <c r="K14" s="564" t="n">
        <v>1</v>
      </c>
      <c r="L14" s="565" t="n">
        <v>0</v>
      </c>
      <c r="M14" s="566" t="n">
        <v>0</v>
      </c>
      <c r="N14" s="567" t="n">
        <v>0</v>
      </c>
      <c r="O14" s="564" t="n">
        <v>0</v>
      </c>
      <c r="P14" s="565" t="n">
        <v>0</v>
      </c>
      <c r="Q14" s="564" t="n">
        <v>0</v>
      </c>
      <c r="R14" s="565" t="n">
        <v>0</v>
      </c>
      <c r="S14" s="568" t="n">
        <v>0</v>
      </c>
      <c r="T14" s="569" t="n">
        <v>0</v>
      </c>
      <c r="U14" s="568" t="n">
        <v>0</v>
      </c>
      <c r="V14" s="569" t="n">
        <v>0</v>
      </c>
      <c r="W14" s="570" t="n">
        <f aca="false">SUM(C14,E14,G14,I14,K14,M14,O14,Q14,S14,U14)</f>
        <v>1</v>
      </c>
      <c r="X14" s="571" t="n">
        <f aca="false">SUM(D14,F14,H14,J14,L14,N14,P14,R14,T14,V14)</f>
        <v>0</v>
      </c>
      <c r="Y14" s="572" t="n">
        <f aca="false">t1!N14</f>
        <v>1</v>
      </c>
    </row>
    <row r="15" customFormat="false" ht="12.75" hidden="false" customHeight="true" outlineLevel="0" collapsed="false">
      <c r="A15" s="289" t="str">
        <f aca="false">t1!A15</f>
        <v>ALTE SPECIALIZZ. IN D.O. art.110 c.1 TUEL</v>
      </c>
      <c r="B15" s="479" t="str">
        <f aca="false">t1!B15</f>
        <v>0D0I95</v>
      </c>
      <c r="C15" s="564" t="n">
        <v>0</v>
      </c>
      <c r="D15" s="565" t="n">
        <v>0</v>
      </c>
      <c r="E15" s="564" t="n">
        <v>0</v>
      </c>
      <c r="F15" s="565" t="n">
        <v>0</v>
      </c>
      <c r="G15" s="564" t="n">
        <v>0</v>
      </c>
      <c r="H15" s="565" t="n">
        <v>0</v>
      </c>
      <c r="I15" s="564" t="n">
        <v>0</v>
      </c>
      <c r="J15" s="565" t="n">
        <v>0</v>
      </c>
      <c r="K15" s="564" t="n">
        <v>0</v>
      </c>
      <c r="L15" s="565" t="n">
        <v>0</v>
      </c>
      <c r="M15" s="566" t="n">
        <v>0</v>
      </c>
      <c r="N15" s="567" t="n">
        <v>0</v>
      </c>
      <c r="O15" s="564" t="n">
        <v>0</v>
      </c>
      <c r="P15" s="565" t="n">
        <v>0</v>
      </c>
      <c r="Q15" s="564" t="n">
        <v>0</v>
      </c>
      <c r="R15" s="565" t="n">
        <v>0</v>
      </c>
      <c r="S15" s="568" t="n">
        <v>0</v>
      </c>
      <c r="T15" s="569" t="n">
        <v>0</v>
      </c>
      <c r="U15" s="568" t="n">
        <v>0</v>
      </c>
      <c r="V15" s="569" t="n">
        <v>0</v>
      </c>
      <c r="W15" s="570" t="n">
        <f aca="false">SUM(C15,E15,G15,I15,K15,M15,O15,Q15,S15,U15)</f>
        <v>0</v>
      </c>
      <c r="X15" s="571" t="n">
        <f aca="false">SUM(D15,F15,H15,J15,L15,N15,P15,R15,T15,V15)</f>
        <v>0</v>
      </c>
      <c r="Y15" s="572" t="n">
        <f aca="false">t1!N15</f>
        <v>0</v>
      </c>
    </row>
    <row r="16" customFormat="false" ht="12.75" hidden="false" customHeight="true" outlineLevel="0" collapsed="false">
      <c r="A16" s="289" t="str">
        <f aca="false">t1!A16</f>
        <v>POSIZ. ECON. D6 - PROFILI ACCESSO D3</v>
      </c>
      <c r="B16" s="479" t="str">
        <f aca="false">t1!B16</f>
        <v>0D6A00</v>
      </c>
      <c r="C16" s="564" t="n">
        <v>0</v>
      </c>
      <c r="D16" s="565" t="n">
        <v>0</v>
      </c>
      <c r="E16" s="564" t="n">
        <v>0</v>
      </c>
      <c r="F16" s="565" t="n">
        <v>0</v>
      </c>
      <c r="G16" s="564" t="n">
        <v>0</v>
      </c>
      <c r="H16" s="565" t="n">
        <v>0</v>
      </c>
      <c r="I16" s="564" t="n">
        <v>0</v>
      </c>
      <c r="J16" s="565" t="n">
        <v>0</v>
      </c>
      <c r="K16" s="564" t="n">
        <v>0</v>
      </c>
      <c r="L16" s="565" t="n">
        <v>0</v>
      </c>
      <c r="M16" s="566" t="n">
        <v>1</v>
      </c>
      <c r="N16" s="567" t="n">
        <v>1</v>
      </c>
      <c r="O16" s="564" t="n">
        <v>0</v>
      </c>
      <c r="P16" s="565" t="n">
        <v>0</v>
      </c>
      <c r="Q16" s="564" t="n">
        <v>0</v>
      </c>
      <c r="R16" s="565" t="n">
        <v>0</v>
      </c>
      <c r="S16" s="568" t="n">
        <v>0</v>
      </c>
      <c r="T16" s="569" t="n">
        <v>0</v>
      </c>
      <c r="U16" s="568" t="n">
        <v>0</v>
      </c>
      <c r="V16" s="569" t="n">
        <v>0</v>
      </c>
      <c r="W16" s="570" t="n">
        <f aca="false">SUM(C16,E16,G16,I16,K16,M16,O16,Q16,S16,U16)</f>
        <v>1</v>
      </c>
      <c r="X16" s="571" t="n">
        <f aca="false">SUM(D16,F16,H16,J16,L16,N16,P16,R16,T16,V16)</f>
        <v>1</v>
      </c>
      <c r="Y16" s="572" t="n">
        <f aca="false">t1!N16</f>
        <v>1</v>
      </c>
    </row>
    <row r="17" customFormat="false" ht="12.75" hidden="false" customHeight="true" outlineLevel="0" collapsed="false">
      <c r="A17" s="289" t="str">
        <f aca="false">t1!A17</f>
        <v>POSIZ. ECON. D6 - PROFILO ACCESSO D1</v>
      </c>
      <c r="B17" s="479" t="str">
        <f aca="false">t1!B17</f>
        <v>0D6000</v>
      </c>
      <c r="C17" s="564" t="n">
        <v>0</v>
      </c>
      <c r="D17" s="565" t="n">
        <v>0</v>
      </c>
      <c r="E17" s="564" t="n">
        <v>0</v>
      </c>
      <c r="F17" s="565" t="n">
        <v>0</v>
      </c>
      <c r="G17" s="564" t="n">
        <v>2</v>
      </c>
      <c r="H17" s="565" t="n">
        <v>0</v>
      </c>
      <c r="I17" s="564" t="n">
        <v>0</v>
      </c>
      <c r="J17" s="565" t="n">
        <v>1</v>
      </c>
      <c r="K17" s="564" t="n">
        <v>0</v>
      </c>
      <c r="L17" s="565" t="n">
        <v>0</v>
      </c>
      <c r="M17" s="566" t="n">
        <v>0</v>
      </c>
      <c r="N17" s="567" t="n">
        <v>0</v>
      </c>
      <c r="O17" s="564" t="n">
        <v>0</v>
      </c>
      <c r="P17" s="565" t="n">
        <v>0</v>
      </c>
      <c r="Q17" s="564" t="n">
        <v>0</v>
      </c>
      <c r="R17" s="565" t="n">
        <v>0</v>
      </c>
      <c r="S17" s="568" t="n">
        <v>0</v>
      </c>
      <c r="T17" s="569" t="n">
        <v>0</v>
      </c>
      <c r="U17" s="568" t="n">
        <v>0</v>
      </c>
      <c r="V17" s="569" t="n">
        <v>0</v>
      </c>
      <c r="W17" s="570" t="n">
        <f aca="false">SUM(C17,E17,G17,I17,K17,M17,O17,Q17,S17,U17)</f>
        <v>2</v>
      </c>
      <c r="X17" s="571" t="n">
        <f aca="false">SUM(D17,F17,H17,J17,L17,N17,P17,R17,T17,V17)</f>
        <v>1</v>
      </c>
      <c r="Y17" s="572" t="n">
        <f aca="false">t1!N17</f>
        <v>1</v>
      </c>
    </row>
    <row r="18" customFormat="false" ht="12.75" hidden="false" customHeight="true" outlineLevel="0" collapsed="false">
      <c r="A18" s="289" t="str">
        <f aca="false">t1!A18</f>
        <v>POSIZ. ECON. D5 PROFILI ACCESSO D3</v>
      </c>
      <c r="B18" s="479" t="str">
        <f aca="false">t1!B18</f>
        <v>052486</v>
      </c>
      <c r="C18" s="564" t="n">
        <v>0</v>
      </c>
      <c r="D18" s="565" t="n">
        <v>0</v>
      </c>
      <c r="E18" s="564" t="n">
        <v>0</v>
      </c>
      <c r="F18" s="565" t="n">
        <v>0</v>
      </c>
      <c r="G18" s="564" t="n">
        <v>0</v>
      </c>
      <c r="H18" s="565" t="n">
        <v>0</v>
      </c>
      <c r="I18" s="564" t="n">
        <v>0</v>
      </c>
      <c r="J18" s="565" t="n">
        <v>0</v>
      </c>
      <c r="K18" s="564" t="n">
        <v>0</v>
      </c>
      <c r="L18" s="565" t="n">
        <v>0</v>
      </c>
      <c r="M18" s="566" t="n">
        <v>0</v>
      </c>
      <c r="N18" s="567" t="n">
        <v>0</v>
      </c>
      <c r="O18" s="564" t="n">
        <v>0</v>
      </c>
      <c r="P18" s="565" t="n">
        <v>0</v>
      </c>
      <c r="Q18" s="564" t="n">
        <v>0</v>
      </c>
      <c r="R18" s="565" t="n">
        <v>0</v>
      </c>
      <c r="S18" s="568" t="n">
        <v>0</v>
      </c>
      <c r="T18" s="569" t="n">
        <v>0</v>
      </c>
      <c r="U18" s="568" t="n">
        <v>0</v>
      </c>
      <c r="V18" s="569" t="n">
        <v>0</v>
      </c>
      <c r="W18" s="570" t="n">
        <f aca="false">SUM(C18,E18,G18,I18,K18,M18,O18,Q18,S18,U18)</f>
        <v>0</v>
      </c>
      <c r="X18" s="571" t="n">
        <f aca="false">SUM(D18,F18,H18,J18,L18,N18,P18,R18,T18,V18)</f>
        <v>0</v>
      </c>
      <c r="Y18" s="572" t="n">
        <f aca="false">t1!N18</f>
        <v>0</v>
      </c>
    </row>
    <row r="19" customFormat="false" ht="12.75" hidden="false" customHeight="true" outlineLevel="0" collapsed="false">
      <c r="A19" s="289" t="str">
        <f aca="false">t1!A19</f>
        <v>POSIZ. ECON. D5 PROFILI ACCESSO D1</v>
      </c>
      <c r="B19" s="479" t="str">
        <f aca="false">t1!B19</f>
        <v>052487</v>
      </c>
      <c r="C19" s="564" t="n">
        <v>0</v>
      </c>
      <c r="D19" s="565" t="n">
        <v>0</v>
      </c>
      <c r="E19" s="564" t="n">
        <v>0</v>
      </c>
      <c r="F19" s="565" t="n">
        <v>0</v>
      </c>
      <c r="G19" s="564" t="n">
        <v>0</v>
      </c>
      <c r="H19" s="565" t="n">
        <v>0</v>
      </c>
      <c r="I19" s="564" t="n">
        <v>0</v>
      </c>
      <c r="J19" s="565" t="n">
        <v>0</v>
      </c>
      <c r="K19" s="564" t="n">
        <v>0</v>
      </c>
      <c r="L19" s="565" t="n">
        <v>0</v>
      </c>
      <c r="M19" s="566" t="n">
        <v>0</v>
      </c>
      <c r="N19" s="567" t="n">
        <v>0</v>
      </c>
      <c r="O19" s="564" t="n">
        <v>0</v>
      </c>
      <c r="P19" s="565" t="n">
        <v>0</v>
      </c>
      <c r="Q19" s="564" t="n">
        <v>0</v>
      </c>
      <c r="R19" s="565" t="n">
        <v>0</v>
      </c>
      <c r="S19" s="568" t="n">
        <v>0</v>
      </c>
      <c r="T19" s="569" t="n">
        <v>0</v>
      </c>
      <c r="U19" s="568" t="n">
        <v>0</v>
      </c>
      <c r="V19" s="569" t="n">
        <v>0</v>
      </c>
      <c r="W19" s="570" t="n">
        <f aca="false">SUM(C19,E19,G19,I19,K19,M19,O19,Q19,S19,U19)</f>
        <v>0</v>
      </c>
      <c r="X19" s="571" t="n">
        <f aca="false">SUM(D19,F19,H19,J19,L19,N19,P19,R19,T19,V19)</f>
        <v>0</v>
      </c>
      <c r="Y19" s="572" t="n">
        <f aca="false">t1!N19</f>
        <v>0</v>
      </c>
    </row>
    <row r="20" customFormat="false" ht="12.75" hidden="false" customHeight="true" outlineLevel="0" collapsed="false">
      <c r="A20" s="289" t="str">
        <f aca="false">t1!A20</f>
        <v>POSIZ. ECON. D4 PROFILI ACCESSO D3</v>
      </c>
      <c r="B20" s="479" t="str">
        <f aca="false">t1!B20</f>
        <v>051488</v>
      </c>
      <c r="C20" s="564" t="n">
        <v>0</v>
      </c>
      <c r="D20" s="565" t="n">
        <v>0</v>
      </c>
      <c r="E20" s="564" t="n">
        <v>0</v>
      </c>
      <c r="F20" s="565" t="n">
        <v>0</v>
      </c>
      <c r="G20" s="564" t="n">
        <v>0</v>
      </c>
      <c r="H20" s="565" t="n">
        <v>0</v>
      </c>
      <c r="I20" s="564" t="n">
        <v>0</v>
      </c>
      <c r="J20" s="565" t="n">
        <v>0</v>
      </c>
      <c r="K20" s="564" t="n">
        <v>0</v>
      </c>
      <c r="L20" s="565" t="n">
        <v>0</v>
      </c>
      <c r="M20" s="566" t="n">
        <v>0</v>
      </c>
      <c r="N20" s="567" t="n">
        <v>0</v>
      </c>
      <c r="O20" s="564" t="n">
        <v>0</v>
      </c>
      <c r="P20" s="565" t="n">
        <v>0</v>
      </c>
      <c r="Q20" s="564" t="n">
        <v>0</v>
      </c>
      <c r="R20" s="565" t="n">
        <v>0</v>
      </c>
      <c r="S20" s="568" t="n">
        <v>0</v>
      </c>
      <c r="T20" s="569" t="n">
        <v>0</v>
      </c>
      <c r="U20" s="568" t="n">
        <v>0</v>
      </c>
      <c r="V20" s="569" t="n">
        <v>0</v>
      </c>
      <c r="W20" s="570" t="n">
        <f aca="false">SUM(C20,E20,G20,I20,K20,M20,O20,Q20,S20,U20)</f>
        <v>0</v>
      </c>
      <c r="X20" s="571" t="n">
        <f aca="false">SUM(D20,F20,H20,J20,L20,N20,P20,R20,T20,V20)</f>
        <v>0</v>
      </c>
      <c r="Y20" s="572" t="n">
        <f aca="false">t1!N20</f>
        <v>0</v>
      </c>
    </row>
    <row r="21" customFormat="false" ht="12.75" hidden="false" customHeight="true" outlineLevel="0" collapsed="false">
      <c r="A21" s="289" t="str">
        <f aca="false">t1!A21</f>
        <v>POSIZ. ECON. D4 PROFILI ACCESSO D1</v>
      </c>
      <c r="B21" s="479" t="str">
        <f aca="false">t1!B21</f>
        <v>051489</v>
      </c>
      <c r="C21" s="564" t="n">
        <v>0</v>
      </c>
      <c r="D21" s="565" t="n">
        <v>0</v>
      </c>
      <c r="E21" s="564" t="n">
        <v>0</v>
      </c>
      <c r="F21" s="565" t="n">
        <v>0</v>
      </c>
      <c r="G21" s="564" t="n">
        <v>0</v>
      </c>
      <c r="H21" s="565" t="n">
        <v>0</v>
      </c>
      <c r="I21" s="564" t="n">
        <v>0</v>
      </c>
      <c r="J21" s="565" t="n">
        <v>0</v>
      </c>
      <c r="K21" s="564" t="n">
        <v>0</v>
      </c>
      <c r="L21" s="565" t="n">
        <v>0</v>
      </c>
      <c r="M21" s="566" t="n">
        <v>0</v>
      </c>
      <c r="N21" s="567" t="n">
        <v>0</v>
      </c>
      <c r="O21" s="564" t="n">
        <v>0</v>
      </c>
      <c r="P21" s="565" t="n">
        <v>0</v>
      </c>
      <c r="Q21" s="564" t="n">
        <v>0</v>
      </c>
      <c r="R21" s="565" t="n">
        <v>0</v>
      </c>
      <c r="S21" s="568" t="n">
        <v>0</v>
      </c>
      <c r="T21" s="569" t="n">
        <v>0</v>
      </c>
      <c r="U21" s="568" t="n">
        <v>0</v>
      </c>
      <c r="V21" s="569" t="n">
        <v>0</v>
      </c>
      <c r="W21" s="570" t="n">
        <f aca="false">SUM(C21,E21,G21,I21,K21,M21,O21,Q21,S21,U21)</f>
        <v>0</v>
      </c>
      <c r="X21" s="571" t="n">
        <f aca="false">SUM(D21,F21,H21,J21,L21,N21,P21,R21,T21,V21)</f>
        <v>0</v>
      </c>
      <c r="Y21" s="572" t="n">
        <f aca="false">t1!N21</f>
        <v>0</v>
      </c>
    </row>
    <row r="22" customFormat="false" ht="12.75" hidden="false" customHeight="true" outlineLevel="0" collapsed="false">
      <c r="A22" s="289" t="str">
        <f aca="false">t1!A22</f>
        <v>POSIZIONE ECONOMICA DI ACCESSO D3</v>
      </c>
      <c r="B22" s="479" t="str">
        <f aca="false">t1!B22</f>
        <v>058000</v>
      </c>
      <c r="C22" s="564" t="n">
        <v>0</v>
      </c>
      <c r="D22" s="565" t="n">
        <v>0</v>
      </c>
      <c r="E22" s="564" t="n">
        <v>0</v>
      </c>
      <c r="F22" s="565" t="n">
        <v>0</v>
      </c>
      <c r="G22" s="564" t="n">
        <v>0</v>
      </c>
      <c r="H22" s="565" t="n">
        <v>0</v>
      </c>
      <c r="I22" s="564" t="n">
        <v>0</v>
      </c>
      <c r="J22" s="565" t="n">
        <v>0</v>
      </c>
      <c r="K22" s="564" t="n">
        <v>0</v>
      </c>
      <c r="L22" s="565" t="n">
        <v>0</v>
      </c>
      <c r="M22" s="566" t="n">
        <v>0</v>
      </c>
      <c r="N22" s="567" t="n">
        <v>0</v>
      </c>
      <c r="O22" s="564" t="n">
        <v>0</v>
      </c>
      <c r="P22" s="565" t="n">
        <v>0</v>
      </c>
      <c r="Q22" s="564" t="n">
        <v>0</v>
      </c>
      <c r="R22" s="565" t="n">
        <v>0</v>
      </c>
      <c r="S22" s="568" t="n">
        <v>0</v>
      </c>
      <c r="T22" s="569" t="n">
        <v>0</v>
      </c>
      <c r="U22" s="568" t="n">
        <v>0</v>
      </c>
      <c r="V22" s="569" t="n">
        <v>0</v>
      </c>
      <c r="W22" s="570" t="n">
        <f aca="false">SUM(C22,E22,G22,I22,K22,M22,O22,Q22,S22,U22)</f>
        <v>0</v>
      </c>
      <c r="X22" s="571" t="n">
        <f aca="false">SUM(D22,F22,H22,J22,L22,N22,P22,R22,T22,V22)</f>
        <v>0</v>
      </c>
      <c r="Y22" s="572" t="n">
        <f aca="false">t1!N22</f>
        <v>0</v>
      </c>
    </row>
    <row r="23" customFormat="false" ht="12.75" hidden="false" customHeight="true" outlineLevel="0" collapsed="false">
      <c r="A23" s="289" t="str">
        <f aca="false">t1!A23</f>
        <v>POSIZIONE ECONOMICA D3</v>
      </c>
      <c r="B23" s="479" t="str">
        <f aca="false">t1!B23</f>
        <v>050000</v>
      </c>
      <c r="C23" s="564" t="n">
        <v>0</v>
      </c>
      <c r="D23" s="565" t="n">
        <v>0</v>
      </c>
      <c r="E23" s="564" t="n">
        <v>1</v>
      </c>
      <c r="F23" s="565" t="n">
        <v>0</v>
      </c>
      <c r="G23" s="564" t="n">
        <v>0</v>
      </c>
      <c r="H23" s="565" t="n">
        <v>0</v>
      </c>
      <c r="I23" s="564" t="n">
        <v>0</v>
      </c>
      <c r="J23" s="565" t="n">
        <v>1</v>
      </c>
      <c r="K23" s="564" t="n">
        <v>0</v>
      </c>
      <c r="L23" s="565" t="n">
        <v>1</v>
      </c>
      <c r="M23" s="566" t="n">
        <v>0</v>
      </c>
      <c r="N23" s="567" t="n">
        <v>0</v>
      </c>
      <c r="O23" s="564" t="n">
        <v>0</v>
      </c>
      <c r="P23" s="565" t="n">
        <v>0</v>
      </c>
      <c r="Q23" s="564" t="n">
        <v>0</v>
      </c>
      <c r="R23" s="565" t="n">
        <v>0</v>
      </c>
      <c r="S23" s="568" t="n">
        <v>0</v>
      </c>
      <c r="T23" s="569" t="n">
        <v>0</v>
      </c>
      <c r="U23" s="568" t="n">
        <v>0</v>
      </c>
      <c r="V23" s="569" t="n">
        <v>0</v>
      </c>
      <c r="W23" s="570" t="n">
        <f aca="false">SUM(C23,E23,G23,I23,K23,M23,O23,Q23,S23,U23)</f>
        <v>1</v>
      </c>
      <c r="X23" s="571" t="n">
        <f aca="false">SUM(D23,F23,H23,J23,L23,N23,P23,R23,T23,V23)</f>
        <v>2</v>
      </c>
      <c r="Y23" s="572" t="n">
        <f aca="false">t1!N23</f>
        <v>1</v>
      </c>
    </row>
    <row r="24" customFormat="false" ht="12.75" hidden="false" customHeight="true" outlineLevel="0" collapsed="false">
      <c r="A24" s="289" t="str">
        <f aca="false">t1!A24</f>
        <v>POSIZIONE ECONOMICA D2</v>
      </c>
      <c r="B24" s="479" t="str">
        <f aca="false">t1!B24</f>
        <v>049000</v>
      </c>
      <c r="C24" s="564" t="n">
        <v>0</v>
      </c>
      <c r="D24" s="565" t="n">
        <v>1</v>
      </c>
      <c r="E24" s="564" t="n">
        <v>0</v>
      </c>
      <c r="F24" s="565" t="n">
        <v>0</v>
      </c>
      <c r="G24" s="564" t="n">
        <v>0</v>
      </c>
      <c r="H24" s="565" t="n">
        <v>0</v>
      </c>
      <c r="I24" s="564" t="n">
        <v>0</v>
      </c>
      <c r="J24" s="565" t="n">
        <v>1</v>
      </c>
      <c r="K24" s="564" t="n">
        <v>0</v>
      </c>
      <c r="L24" s="565" t="n">
        <v>0</v>
      </c>
      <c r="M24" s="566" t="n">
        <v>0</v>
      </c>
      <c r="N24" s="567" t="n">
        <v>0</v>
      </c>
      <c r="O24" s="564" t="n">
        <v>0</v>
      </c>
      <c r="P24" s="565" t="n">
        <v>0</v>
      </c>
      <c r="Q24" s="564" t="n">
        <v>0</v>
      </c>
      <c r="R24" s="565" t="n">
        <v>0</v>
      </c>
      <c r="S24" s="568" t="n">
        <v>0</v>
      </c>
      <c r="T24" s="569" t="n">
        <v>0</v>
      </c>
      <c r="U24" s="568" t="n">
        <v>0</v>
      </c>
      <c r="V24" s="569" t="n">
        <v>0</v>
      </c>
      <c r="W24" s="570" t="n">
        <f aca="false">SUM(C24,E24,G24,I24,K24,M24,O24,Q24,S24,U24)</f>
        <v>0</v>
      </c>
      <c r="X24" s="571" t="n">
        <f aca="false">SUM(D24,F24,H24,J24,L24,N24,P24,R24,T24,V24)</f>
        <v>2</v>
      </c>
      <c r="Y24" s="572" t="n">
        <f aca="false">t1!N24</f>
        <v>1</v>
      </c>
    </row>
    <row r="25" customFormat="false" ht="12.75" hidden="false" customHeight="true" outlineLevel="0" collapsed="false">
      <c r="A25" s="289" t="str">
        <f aca="false">t1!A25</f>
        <v>POSIZIONE ECONOMICA DI ACCESSO D1</v>
      </c>
      <c r="B25" s="479" t="str">
        <f aca="false">t1!B25</f>
        <v>057000</v>
      </c>
      <c r="C25" s="564" t="n">
        <v>0</v>
      </c>
      <c r="D25" s="565" t="n">
        <v>1</v>
      </c>
      <c r="E25" s="564" t="n">
        <v>2</v>
      </c>
      <c r="F25" s="565" t="n">
        <v>3</v>
      </c>
      <c r="G25" s="564" t="n">
        <v>0</v>
      </c>
      <c r="H25" s="565" t="n">
        <v>1</v>
      </c>
      <c r="I25" s="564" t="n">
        <v>0</v>
      </c>
      <c r="J25" s="565" t="n">
        <v>2</v>
      </c>
      <c r="K25" s="564" t="n">
        <v>0</v>
      </c>
      <c r="L25" s="565" t="n">
        <v>0</v>
      </c>
      <c r="M25" s="566" t="n">
        <v>0</v>
      </c>
      <c r="N25" s="567" t="n">
        <v>0</v>
      </c>
      <c r="O25" s="564" t="n">
        <v>0</v>
      </c>
      <c r="P25" s="565" t="n">
        <v>0</v>
      </c>
      <c r="Q25" s="564" t="n">
        <v>0</v>
      </c>
      <c r="R25" s="565" t="n">
        <v>0</v>
      </c>
      <c r="S25" s="568" t="n">
        <v>0</v>
      </c>
      <c r="T25" s="569" t="n">
        <v>0</v>
      </c>
      <c r="U25" s="568" t="n">
        <v>0</v>
      </c>
      <c r="V25" s="569" t="n">
        <v>0</v>
      </c>
      <c r="W25" s="570" t="n">
        <f aca="false">SUM(C25,E25,G25,I25,K25,M25,O25,Q25,S25,U25)</f>
        <v>2</v>
      </c>
      <c r="X25" s="571" t="n">
        <f aca="false">SUM(D25,F25,H25,J25,L25,N25,P25,R25,T25,V25)</f>
        <v>7</v>
      </c>
      <c r="Y25" s="572" t="n">
        <f aca="false">t1!N25</f>
        <v>1</v>
      </c>
    </row>
    <row r="26" customFormat="false" ht="12.75" hidden="false" customHeight="true" outlineLevel="0" collapsed="false">
      <c r="A26" s="289" t="str">
        <f aca="false">t1!A26</f>
        <v>POSIZIONE ECONOMICA C5</v>
      </c>
      <c r="B26" s="479" t="str">
        <f aca="false">t1!B26</f>
        <v>046000</v>
      </c>
      <c r="C26" s="564" t="n">
        <v>0</v>
      </c>
      <c r="D26" s="565" t="n">
        <v>0</v>
      </c>
      <c r="E26" s="564" t="n">
        <v>0</v>
      </c>
      <c r="F26" s="565" t="n">
        <v>0</v>
      </c>
      <c r="G26" s="564" t="n">
        <v>2</v>
      </c>
      <c r="H26" s="565" t="n">
        <v>1</v>
      </c>
      <c r="I26" s="564" t="n">
        <v>0</v>
      </c>
      <c r="J26" s="565" t="n">
        <v>0</v>
      </c>
      <c r="K26" s="564" t="n">
        <v>1</v>
      </c>
      <c r="L26" s="565" t="n">
        <v>0</v>
      </c>
      <c r="M26" s="566" t="n">
        <v>1</v>
      </c>
      <c r="N26" s="567" t="n">
        <v>0</v>
      </c>
      <c r="O26" s="564" t="n">
        <v>0</v>
      </c>
      <c r="P26" s="565" t="n">
        <v>1</v>
      </c>
      <c r="Q26" s="564" t="n">
        <v>0</v>
      </c>
      <c r="R26" s="565" t="n">
        <v>0</v>
      </c>
      <c r="S26" s="568" t="n">
        <v>0</v>
      </c>
      <c r="T26" s="569" t="n">
        <v>0</v>
      </c>
      <c r="U26" s="568" t="n">
        <v>0</v>
      </c>
      <c r="V26" s="569" t="n">
        <v>0</v>
      </c>
      <c r="W26" s="570" t="n">
        <f aca="false">SUM(C26,E26,G26,I26,K26,M26,O26,Q26,S26,U26)</f>
        <v>4</v>
      </c>
      <c r="X26" s="571" t="n">
        <f aca="false">SUM(D26,F26,H26,J26,L26,N26,P26,R26,T26,V26)</f>
        <v>2</v>
      </c>
      <c r="Y26" s="572" t="n">
        <f aca="false">t1!N26</f>
        <v>1</v>
      </c>
    </row>
    <row r="27" customFormat="false" ht="12.75" hidden="false" customHeight="true" outlineLevel="0" collapsed="false">
      <c r="A27" s="289" t="str">
        <f aca="false">t1!A27</f>
        <v>POSIZIONE ECONOMICA C4</v>
      </c>
      <c r="B27" s="479" t="str">
        <f aca="false">t1!B27</f>
        <v>045000</v>
      </c>
      <c r="C27" s="564" t="n">
        <v>0</v>
      </c>
      <c r="D27" s="565" t="n">
        <v>0</v>
      </c>
      <c r="E27" s="564" t="n">
        <v>0</v>
      </c>
      <c r="F27" s="565" t="n">
        <v>0</v>
      </c>
      <c r="G27" s="564" t="n">
        <v>1</v>
      </c>
      <c r="H27" s="565" t="n">
        <v>0</v>
      </c>
      <c r="I27" s="564" t="n">
        <v>0</v>
      </c>
      <c r="J27" s="565" t="n">
        <v>0</v>
      </c>
      <c r="K27" s="564" t="n">
        <v>0</v>
      </c>
      <c r="L27" s="565" t="n">
        <v>0</v>
      </c>
      <c r="M27" s="566" t="n">
        <v>0</v>
      </c>
      <c r="N27" s="567" t="n">
        <v>0</v>
      </c>
      <c r="O27" s="564" t="n">
        <v>0</v>
      </c>
      <c r="P27" s="565" t="n">
        <v>0</v>
      </c>
      <c r="Q27" s="564" t="n">
        <v>0</v>
      </c>
      <c r="R27" s="565" t="n">
        <v>0</v>
      </c>
      <c r="S27" s="568" t="n">
        <v>0</v>
      </c>
      <c r="T27" s="569" t="n">
        <v>0</v>
      </c>
      <c r="U27" s="568" t="n">
        <v>0</v>
      </c>
      <c r="V27" s="569" t="n">
        <v>0</v>
      </c>
      <c r="W27" s="570" t="n">
        <f aca="false">SUM(C27,E27,G27,I27,K27,M27,O27,Q27,S27,U27)</f>
        <v>1</v>
      </c>
      <c r="X27" s="571" t="n">
        <f aca="false">SUM(D27,F27,H27,J27,L27,N27,P27,R27,T27,V27)</f>
        <v>0</v>
      </c>
      <c r="Y27" s="572" t="n">
        <f aca="false">t1!N27</f>
        <v>1</v>
      </c>
    </row>
    <row r="28" customFormat="false" ht="12.75" hidden="false" customHeight="true" outlineLevel="0" collapsed="false">
      <c r="A28" s="289" t="str">
        <f aca="false">t1!A28</f>
        <v>POSIZIONE ECONOMICA C3</v>
      </c>
      <c r="B28" s="479" t="str">
        <f aca="false">t1!B28</f>
        <v>043000</v>
      </c>
      <c r="C28" s="564" t="n">
        <v>0</v>
      </c>
      <c r="D28" s="565" t="n">
        <v>0</v>
      </c>
      <c r="E28" s="564" t="n">
        <v>0</v>
      </c>
      <c r="F28" s="565" t="n">
        <v>1</v>
      </c>
      <c r="G28" s="564" t="n">
        <v>0</v>
      </c>
      <c r="H28" s="565" t="n">
        <v>0</v>
      </c>
      <c r="I28" s="564" t="n">
        <v>0</v>
      </c>
      <c r="J28" s="565" t="n">
        <v>0</v>
      </c>
      <c r="K28" s="564" t="n">
        <v>0</v>
      </c>
      <c r="L28" s="565" t="n">
        <v>0</v>
      </c>
      <c r="M28" s="566" t="n">
        <v>0</v>
      </c>
      <c r="N28" s="567" t="n">
        <v>0</v>
      </c>
      <c r="O28" s="564" t="n">
        <v>0</v>
      </c>
      <c r="P28" s="565" t="n">
        <v>0</v>
      </c>
      <c r="Q28" s="564" t="n">
        <v>0</v>
      </c>
      <c r="R28" s="565" t="n">
        <v>0</v>
      </c>
      <c r="S28" s="568" t="n">
        <v>0</v>
      </c>
      <c r="T28" s="569" t="n">
        <v>0</v>
      </c>
      <c r="U28" s="568" t="n">
        <v>0</v>
      </c>
      <c r="V28" s="569" t="n">
        <v>0</v>
      </c>
      <c r="W28" s="570" t="n">
        <f aca="false">SUM(C28,E28,G28,I28,K28,M28,O28,Q28,S28,U28)</f>
        <v>0</v>
      </c>
      <c r="X28" s="571" t="n">
        <f aca="false">SUM(D28,F28,H28,J28,L28,N28,P28,R28,T28,V28)</f>
        <v>1</v>
      </c>
      <c r="Y28" s="572" t="n">
        <f aca="false">t1!N28</f>
        <v>1</v>
      </c>
    </row>
    <row r="29" customFormat="false" ht="12.75" hidden="false" customHeight="true" outlineLevel="0" collapsed="false">
      <c r="A29" s="289" t="str">
        <f aca="false">t1!A29</f>
        <v>POSIZIONE ECONOMICA C2</v>
      </c>
      <c r="B29" s="479" t="str">
        <f aca="false">t1!B29</f>
        <v>042000</v>
      </c>
      <c r="C29" s="564" t="n">
        <v>0</v>
      </c>
      <c r="D29" s="565" t="n">
        <v>3</v>
      </c>
      <c r="E29" s="564" t="n">
        <v>1</v>
      </c>
      <c r="F29" s="565" t="n">
        <v>0</v>
      </c>
      <c r="G29" s="564" t="n">
        <v>0</v>
      </c>
      <c r="H29" s="565" t="n">
        <v>0</v>
      </c>
      <c r="I29" s="564" t="n">
        <v>0</v>
      </c>
      <c r="J29" s="565" t="n">
        <v>0</v>
      </c>
      <c r="K29" s="564" t="n">
        <v>0</v>
      </c>
      <c r="L29" s="565" t="n">
        <v>0</v>
      </c>
      <c r="M29" s="566" t="n">
        <v>0</v>
      </c>
      <c r="N29" s="567" t="n">
        <v>0</v>
      </c>
      <c r="O29" s="564" t="n">
        <v>0</v>
      </c>
      <c r="P29" s="565" t="n">
        <v>0</v>
      </c>
      <c r="Q29" s="564" t="n">
        <v>0</v>
      </c>
      <c r="R29" s="565" t="n">
        <v>0</v>
      </c>
      <c r="S29" s="568" t="n">
        <v>0</v>
      </c>
      <c r="T29" s="569" t="n">
        <v>0</v>
      </c>
      <c r="U29" s="568" t="n">
        <v>0</v>
      </c>
      <c r="V29" s="569" t="n">
        <v>0</v>
      </c>
      <c r="W29" s="570" t="n">
        <f aca="false">SUM(C29,E29,G29,I29,K29,M29,O29,Q29,S29,U29)</f>
        <v>1</v>
      </c>
      <c r="X29" s="571" t="n">
        <f aca="false">SUM(D29,F29,H29,J29,L29,N29,P29,R29,T29,V29)</f>
        <v>3</v>
      </c>
      <c r="Y29" s="572" t="n">
        <f aca="false">t1!N29</f>
        <v>1</v>
      </c>
    </row>
    <row r="30" customFormat="false" ht="12.75" hidden="false" customHeight="true" outlineLevel="0" collapsed="false">
      <c r="A30" s="289" t="str">
        <f aca="false">t1!A30</f>
        <v>POSIZIONE ECONOMICA DI ACCESSO C1</v>
      </c>
      <c r="B30" s="479" t="str">
        <f aca="false">t1!B30</f>
        <v>056000</v>
      </c>
      <c r="C30" s="564" t="n">
        <v>1</v>
      </c>
      <c r="D30" s="565" t="n">
        <v>1</v>
      </c>
      <c r="E30" s="564" t="n">
        <v>3</v>
      </c>
      <c r="F30" s="565" t="n">
        <v>0</v>
      </c>
      <c r="G30" s="564" t="n">
        <v>0</v>
      </c>
      <c r="H30" s="565" t="n">
        <v>0</v>
      </c>
      <c r="I30" s="564" t="n">
        <v>0</v>
      </c>
      <c r="J30" s="565" t="n">
        <v>0</v>
      </c>
      <c r="K30" s="564" t="n">
        <v>0</v>
      </c>
      <c r="L30" s="565" t="n">
        <v>0</v>
      </c>
      <c r="M30" s="566" t="n">
        <v>0</v>
      </c>
      <c r="N30" s="567" t="n">
        <v>0</v>
      </c>
      <c r="O30" s="564" t="n">
        <v>0</v>
      </c>
      <c r="P30" s="565" t="n">
        <v>0</v>
      </c>
      <c r="Q30" s="564" t="n">
        <v>0</v>
      </c>
      <c r="R30" s="565" t="n">
        <v>0</v>
      </c>
      <c r="S30" s="568" t="n">
        <v>0</v>
      </c>
      <c r="T30" s="569" t="n">
        <v>0</v>
      </c>
      <c r="U30" s="568" t="n">
        <v>0</v>
      </c>
      <c r="V30" s="569" t="n">
        <v>0</v>
      </c>
      <c r="W30" s="570" t="n">
        <f aca="false">SUM(C30,E30,G30,I30,K30,M30,O30,Q30,S30,U30)</f>
        <v>4</v>
      </c>
      <c r="X30" s="571" t="n">
        <f aca="false">SUM(D30,F30,H30,J30,L30,N30,P30,R30,T30,V30)</f>
        <v>1</v>
      </c>
      <c r="Y30" s="572" t="n">
        <f aca="false">t1!N30</f>
        <v>1</v>
      </c>
    </row>
    <row r="31" customFormat="false" ht="12.75" hidden="false" customHeight="true" outlineLevel="0" collapsed="false">
      <c r="A31" s="289" t="str">
        <f aca="false">t1!A31</f>
        <v>POSIZ. ECON. B7 - PROFILO ACCESSO B3</v>
      </c>
      <c r="B31" s="479" t="str">
        <f aca="false">t1!B31</f>
        <v>0B7A00</v>
      </c>
      <c r="C31" s="564" t="n">
        <v>0</v>
      </c>
      <c r="D31" s="565" t="n">
        <v>0</v>
      </c>
      <c r="E31" s="564" t="n">
        <v>0</v>
      </c>
      <c r="F31" s="565" t="n">
        <v>0</v>
      </c>
      <c r="G31" s="564" t="n">
        <v>0</v>
      </c>
      <c r="H31" s="565" t="n">
        <v>0</v>
      </c>
      <c r="I31" s="564" t="n">
        <v>1</v>
      </c>
      <c r="J31" s="565" t="n">
        <v>0</v>
      </c>
      <c r="K31" s="564" t="n">
        <v>3</v>
      </c>
      <c r="L31" s="565" t="n">
        <v>0</v>
      </c>
      <c r="M31" s="566" t="n">
        <v>0</v>
      </c>
      <c r="N31" s="567" t="n">
        <v>1</v>
      </c>
      <c r="O31" s="564" t="n">
        <v>0</v>
      </c>
      <c r="P31" s="565" t="n">
        <v>0</v>
      </c>
      <c r="Q31" s="564" t="n">
        <v>1</v>
      </c>
      <c r="R31" s="565" t="n">
        <v>0</v>
      </c>
      <c r="S31" s="568" t="n">
        <v>0</v>
      </c>
      <c r="T31" s="569" t="n">
        <v>0</v>
      </c>
      <c r="U31" s="568" t="n">
        <v>0</v>
      </c>
      <c r="V31" s="569" t="n">
        <v>0</v>
      </c>
      <c r="W31" s="570" t="n">
        <f aca="false">SUM(C31,E31,G31,I31,K31,M31,O31,Q31,S31,U31)</f>
        <v>5</v>
      </c>
      <c r="X31" s="571" t="n">
        <f aca="false">SUM(D31,F31,H31,J31,L31,N31,P31,R31,T31,V31)</f>
        <v>1</v>
      </c>
      <c r="Y31" s="572" t="n">
        <f aca="false">t1!N31</f>
        <v>1</v>
      </c>
    </row>
    <row r="32" customFormat="false" ht="12.75" hidden="false" customHeight="true" outlineLevel="0" collapsed="false">
      <c r="A32" s="289" t="str">
        <f aca="false">t1!A32</f>
        <v>POSIZ. ECON. B7 - PROFILO  ACCESSO B1</v>
      </c>
      <c r="B32" s="479" t="str">
        <f aca="false">t1!B32</f>
        <v>0B7000</v>
      </c>
      <c r="C32" s="564" t="n">
        <v>0</v>
      </c>
      <c r="D32" s="565" t="n">
        <v>0</v>
      </c>
      <c r="E32" s="564" t="n">
        <v>0</v>
      </c>
      <c r="F32" s="565" t="n">
        <v>0</v>
      </c>
      <c r="G32" s="564" t="n">
        <v>0</v>
      </c>
      <c r="H32" s="565" t="n">
        <v>0</v>
      </c>
      <c r="I32" s="564" t="n">
        <v>0</v>
      </c>
      <c r="J32" s="565" t="n">
        <v>0</v>
      </c>
      <c r="K32" s="564" t="n">
        <v>0</v>
      </c>
      <c r="L32" s="565" t="n">
        <v>0</v>
      </c>
      <c r="M32" s="566" t="n">
        <v>0</v>
      </c>
      <c r="N32" s="567" t="n">
        <v>0</v>
      </c>
      <c r="O32" s="564" t="n">
        <v>0</v>
      </c>
      <c r="P32" s="565" t="n">
        <v>0</v>
      </c>
      <c r="Q32" s="564" t="n">
        <v>0</v>
      </c>
      <c r="R32" s="565" t="n">
        <v>0</v>
      </c>
      <c r="S32" s="568" t="n">
        <v>0</v>
      </c>
      <c r="T32" s="569" t="n">
        <v>0</v>
      </c>
      <c r="U32" s="568" t="n">
        <v>0</v>
      </c>
      <c r="V32" s="569" t="n">
        <v>0</v>
      </c>
      <c r="W32" s="570" t="n">
        <f aca="false">SUM(C32,E32,G32,I32,K32,M32,O32,Q32,S32,U32)</f>
        <v>0</v>
      </c>
      <c r="X32" s="571" t="n">
        <f aca="false">SUM(D32,F32,H32,J32,L32,N32,P32,R32,T32,V32)</f>
        <v>0</v>
      </c>
      <c r="Y32" s="572" t="n">
        <f aca="false">t1!N32</f>
        <v>0</v>
      </c>
    </row>
    <row r="33" customFormat="false" ht="12.75" hidden="false" customHeight="true" outlineLevel="0" collapsed="false">
      <c r="A33" s="289" t="str">
        <f aca="false">t1!A33</f>
        <v>POSIZ. ECON. B6 PROFILI ACCESSO B3</v>
      </c>
      <c r="B33" s="479" t="str">
        <f aca="false">t1!B33</f>
        <v>038490</v>
      </c>
      <c r="C33" s="564" t="n">
        <v>0</v>
      </c>
      <c r="D33" s="565" t="n">
        <v>0</v>
      </c>
      <c r="E33" s="564" t="n">
        <v>0</v>
      </c>
      <c r="F33" s="565" t="n">
        <v>0</v>
      </c>
      <c r="G33" s="564" t="n">
        <v>0</v>
      </c>
      <c r="H33" s="565" t="n">
        <v>0</v>
      </c>
      <c r="I33" s="564" t="n">
        <v>0</v>
      </c>
      <c r="J33" s="565" t="n">
        <v>0</v>
      </c>
      <c r="K33" s="564" t="n">
        <v>0</v>
      </c>
      <c r="L33" s="565" t="n">
        <v>0</v>
      </c>
      <c r="M33" s="566" t="n">
        <v>0</v>
      </c>
      <c r="N33" s="567" t="n">
        <v>0</v>
      </c>
      <c r="O33" s="564" t="n">
        <v>0</v>
      </c>
      <c r="P33" s="565" t="n">
        <v>0</v>
      </c>
      <c r="Q33" s="564" t="n">
        <v>0</v>
      </c>
      <c r="R33" s="565" t="n">
        <v>0</v>
      </c>
      <c r="S33" s="568" t="n">
        <v>0</v>
      </c>
      <c r="T33" s="569" t="n">
        <v>0</v>
      </c>
      <c r="U33" s="568" t="n">
        <v>0</v>
      </c>
      <c r="V33" s="569" t="n">
        <v>0</v>
      </c>
      <c r="W33" s="570" t="n">
        <f aca="false">SUM(C33,E33,G33,I33,K33,M33,O33,Q33,S33,U33)</f>
        <v>0</v>
      </c>
      <c r="X33" s="571" t="n">
        <f aca="false">SUM(D33,F33,H33,J33,L33,N33,P33,R33,T33,V33)</f>
        <v>0</v>
      </c>
      <c r="Y33" s="572" t="n">
        <f aca="false">t1!N33</f>
        <v>0</v>
      </c>
    </row>
    <row r="34" customFormat="false" ht="12.75" hidden="false" customHeight="true" outlineLevel="0" collapsed="false">
      <c r="A34" s="289" t="str">
        <f aca="false">t1!A34</f>
        <v>POSIZ. ECON. B6 PROFILI ACCESSO B1</v>
      </c>
      <c r="B34" s="479" t="str">
        <f aca="false">t1!B34</f>
        <v>038491</v>
      </c>
      <c r="C34" s="564" t="n">
        <v>0</v>
      </c>
      <c r="D34" s="565" t="n">
        <v>0</v>
      </c>
      <c r="E34" s="564" t="n">
        <v>0</v>
      </c>
      <c r="F34" s="565" t="n">
        <v>0</v>
      </c>
      <c r="G34" s="564" t="n">
        <v>0</v>
      </c>
      <c r="H34" s="565" t="n">
        <v>0</v>
      </c>
      <c r="I34" s="564" t="n">
        <v>0</v>
      </c>
      <c r="J34" s="565" t="n">
        <v>0</v>
      </c>
      <c r="K34" s="564" t="n">
        <v>0</v>
      </c>
      <c r="L34" s="565" t="n">
        <v>0</v>
      </c>
      <c r="M34" s="566" t="n">
        <v>0</v>
      </c>
      <c r="N34" s="567" t="n">
        <v>0</v>
      </c>
      <c r="O34" s="564" t="n">
        <v>0</v>
      </c>
      <c r="P34" s="565" t="n">
        <v>0</v>
      </c>
      <c r="Q34" s="564" t="n">
        <v>0</v>
      </c>
      <c r="R34" s="565" t="n">
        <v>0</v>
      </c>
      <c r="S34" s="568" t="n">
        <v>0</v>
      </c>
      <c r="T34" s="569" t="n">
        <v>0</v>
      </c>
      <c r="U34" s="568" t="n">
        <v>0</v>
      </c>
      <c r="V34" s="569" t="n">
        <v>0</v>
      </c>
      <c r="W34" s="570" t="n">
        <f aca="false">SUM(C34,E34,G34,I34,K34,M34,O34,Q34,S34,U34)</f>
        <v>0</v>
      </c>
      <c r="X34" s="571" t="n">
        <f aca="false">SUM(D34,F34,H34,J34,L34,N34,P34,R34,T34,V34)</f>
        <v>0</v>
      </c>
      <c r="Y34" s="572" t="n">
        <f aca="false">t1!N34</f>
        <v>0</v>
      </c>
    </row>
    <row r="35" customFormat="false" ht="12.75" hidden="false" customHeight="true" outlineLevel="0" collapsed="false">
      <c r="A35" s="289" t="str">
        <f aca="false">t1!A35</f>
        <v>POSIZ. ECON. B5 PROFILI ACCESSO B3</v>
      </c>
      <c r="B35" s="479" t="str">
        <f aca="false">t1!B35</f>
        <v>037492</v>
      </c>
      <c r="C35" s="564" t="n">
        <v>0</v>
      </c>
      <c r="D35" s="565" t="n">
        <v>0</v>
      </c>
      <c r="E35" s="564" t="n">
        <v>3</v>
      </c>
      <c r="F35" s="565" t="n">
        <v>1</v>
      </c>
      <c r="G35" s="564" t="n">
        <v>0</v>
      </c>
      <c r="H35" s="565" t="n">
        <v>0</v>
      </c>
      <c r="I35" s="564" t="n">
        <v>1</v>
      </c>
      <c r="J35" s="565" t="n">
        <v>0</v>
      </c>
      <c r="K35" s="564" t="n">
        <v>0</v>
      </c>
      <c r="L35" s="565" t="n">
        <v>0</v>
      </c>
      <c r="M35" s="566" t="n">
        <v>0</v>
      </c>
      <c r="N35" s="567" t="n">
        <v>0</v>
      </c>
      <c r="O35" s="564" t="n">
        <v>0</v>
      </c>
      <c r="P35" s="565" t="n">
        <v>0</v>
      </c>
      <c r="Q35" s="564" t="n">
        <v>0</v>
      </c>
      <c r="R35" s="565" t="n">
        <v>0</v>
      </c>
      <c r="S35" s="568" t="n">
        <v>0</v>
      </c>
      <c r="T35" s="569" t="n">
        <v>0</v>
      </c>
      <c r="U35" s="568" t="n">
        <v>0</v>
      </c>
      <c r="V35" s="569" t="n">
        <v>0</v>
      </c>
      <c r="W35" s="570" t="n">
        <f aca="false">SUM(C35,E35,G35,I35,K35,M35,O35,Q35,S35,U35)</f>
        <v>4</v>
      </c>
      <c r="X35" s="571" t="n">
        <f aca="false">SUM(D35,F35,H35,J35,L35,N35,P35,R35,T35,V35)</f>
        <v>1</v>
      </c>
      <c r="Y35" s="572" t="n">
        <f aca="false">t1!N35</f>
        <v>1</v>
      </c>
    </row>
    <row r="36" customFormat="false" ht="12.75" hidden="false" customHeight="true" outlineLevel="0" collapsed="false">
      <c r="A36" s="289" t="str">
        <f aca="false">t1!A36</f>
        <v>POSIZ. ECON. B5 PROFILI ACCESSO B1</v>
      </c>
      <c r="B36" s="479" t="str">
        <f aca="false">t1!B36</f>
        <v>037493</v>
      </c>
      <c r="C36" s="564" t="n">
        <v>0</v>
      </c>
      <c r="D36" s="565" t="n">
        <v>0</v>
      </c>
      <c r="E36" s="564" t="n">
        <v>0</v>
      </c>
      <c r="F36" s="565" t="n">
        <v>0</v>
      </c>
      <c r="G36" s="564" t="n">
        <v>0</v>
      </c>
      <c r="H36" s="565" t="n">
        <v>0</v>
      </c>
      <c r="I36" s="564" t="n">
        <v>0</v>
      </c>
      <c r="J36" s="565" t="n">
        <v>0</v>
      </c>
      <c r="K36" s="564" t="n">
        <v>0</v>
      </c>
      <c r="L36" s="565" t="n">
        <v>0</v>
      </c>
      <c r="M36" s="566" t="n">
        <v>0</v>
      </c>
      <c r="N36" s="567" t="n">
        <v>0</v>
      </c>
      <c r="O36" s="564" t="n">
        <v>0</v>
      </c>
      <c r="P36" s="565" t="n">
        <v>0</v>
      </c>
      <c r="Q36" s="564" t="n">
        <v>0</v>
      </c>
      <c r="R36" s="565" t="n">
        <v>0</v>
      </c>
      <c r="S36" s="568" t="n">
        <v>0</v>
      </c>
      <c r="T36" s="569" t="n">
        <v>0</v>
      </c>
      <c r="U36" s="568" t="n">
        <v>0</v>
      </c>
      <c r="V36" s="569" t="n">
        <v>0</v>
      </c>
      <c r="W36" s="570" t="n">
        <f aca="false">SUM(C36,E36,G36,I36,K36,M36,O36,Q36,S36,U36)</f>
        <v>0</v>
      </c>
      <c r="X36" s="571" t="n">
        <f aca="false">SUM(D36,F36,H36,J36,L36,N36,P36,R36,T36,V36)</f>
        <v>0</v>
      </c>
      <c r="Y36" s="572" t="n">
        <f aca="false">t1!N36</f>
        <v>0</v>
      </c>
    </row>
    <row r="37" customFormat="false" ht="12.75" hidden="false" customHeight="true" outlineLevel="0" collapsed="false">
      <c r="A37" s="289" t="str">
        <f aca="false">t1!A37</f>
        <v>POSIZ. ECON. B4 PROFILI ACCESSO B3</v>
      </c>
      <c r="B37" s="479" t="str">
        <f aca="false">t1!B37</f>
        <v>036494</v>
      </c>
      <c r="C37" s="564" t="n">
        <v>0</v>
      </c>
      <c r="D37" s="565" t="n">
        <v>0</v>
      </c>
      <c r="E37" s="564" t="n">
        <v>1</v>
      </c>
      <c r="F37" s="565" t="n">
        <v>0</v>
      </c>
      <c r="G37" s="564" t="n">
        <v>0</v>
      </c>
      <c r="H37" s="565" t="n">
        <v>0</v>
      </c>
      <c r="I37" s="564" t="n">
        <v>0</v>
      </c>
      <c r="J37" s="565" t="n">
        <v>0</v>
      </c>
      <c r="K37" s="564" t="n">
        <v>0</v>
      </c>
      <c r="L37" s="565" t="n">
        <v>0</v>
      </c>
      <c r="M37" s="566" t="n">
        <v>0</v>
      </c>
      <c r="N37" s="567" t="n">
        <v>0</v>
      </c>
      <c r="O37" s="564" t="n">
        <v>0</v>
      </c>
      <c r="P37" s="565" t="n">
        <v>0</v>
      </c>
      <c r="Q37" s="564" t="n">
        <v>0</v>
      </c>
      <c r="R37" s="565" t="n">
        <v>0</v>
      </c>
      <c r="S37" s="568" t="n">
        <v>0</v>
      </c>
      <c r="T37" s="569" t="n">
        <v>0</v>
      </c>
      <c r="U37" s="568" t="n">
        <v>0</v>
      </c>
      <c r="V37" s="569" t="n">
        <v>0</v>
      </c>
      <c r="W37" s="570" t="n">
        <f aca="false">SUM(C37,E37,G37,I37,K37,M37,O37,Q37,S37,U37)</f>
        <v>1</v>
      </c>
      <c r="X37" s="571" t="n">
        <f aca="false">SUM(D37,F37,H37,J37,L37,N37,P37,R37,T37,V37)</f>
        <v>0</v>
      </c>
      <c r="Y37" s="572" t="n">
        <f aca="false">t1!N37</f>
        <v>1</v>
      </c>
    </row>
    <row r="38" customFormat="false" ht="12.75" hidden="false" customHeight="true" outlineLevel="0" collapsed="false">
      <c r="A38" s="289" t="str">
        <f aca="false">t1!A38</f>
        <v>POSIZ. ECON. B4 PROFILI ACCESSO B1</v>
      </c>
      <c r="B38" s="479" t="str">
        <f aca="false">t1!B38</f>
        <v>036495</v>
      </c>
      <c r="C38" s="564" t="n">
        <v>0</v>
      </c>
      <c r="D38" s="565" t="n">
        <v>0</v>
      </c>
      <c r="E38" s="564" t="n">
        <v>1</v>
      </c>
      <c r="F38" s="565" t="n">
        <v>0</v>
      </c>
      <c r="G38" s="564" t="n">
        <v>0</v>
      </c>
      <c r="H38" s="565" t="n">
        <v>1</v>
      </c>
      <c r="I38" s="564" t="n">
        <v>0</v>
      </c>
      <c r="J38" s="565" t="n">
        <v>0</v>
      </c>
      <c r="K38" s="564" t="n">
        <v>0</v>
      </c>
      <c r="L38" s="565" t="n">
        <v>0</v>
      </c>
      <c r="M38" s="566" t="n">
        <v>0</v>
      </c>
      <c r="N38" s="567" t="n">
        <v>0</v>
      </c>
      <c r="O38" s="564" t="n">
        <v>0</v>
      </c>
      <c r="P38" s="565" t="n">
        <v>0</v>
      </c>
      <c r="Q38" s="564" t="n">
        <v>0</v>
      </c>
      <c r="R38" s="565" t="n">
        <v>0</v>
      </c>
      <c r="S38" s="568" t="n">
        <v>0</v>
      </c>
      <c r="T38" s="569" t="n">
        <v>0</v>
      </c>
      <c r="U38" s="568" t="n">
        <v>0</v>
      </c>
      <c r="V38" s="569" t="n">
        <v>0</v>
      </c>
      <c r="W38" s="570" t="n">
        <f aca="false">SUM(C38,E38,G38,I38,K38,M38,O38,Q38,S38,U38)</f>
        <v>1</v>
      </c>
      <c r="X38" s="571" t="n">
        <f aca="false">SUM(D38,F38,H38,J38,L38,N38,P38,R38,T38,V38)</f>
        <v>1</v>
      </c>
      <c r="Y38" s="572" t="n">
        <f aca="false">t1!N38</f>
        <v>1</v>
      </c>
    </row>
    <row r="39" customFormat="false" ht="12.75" hidden="false" customHeight="true" outlineLevel="0" collapsed="false">
      <c r="A39" s="289" t="str">
        <f aca="false">t1!A39</f>
        <v>POSIZIONE ECONOMICA DI ACCESSO B3</v>
      </c>
      <c r="B39" s="479" t="str">
        <f aca="false">t1!B39</f>
        <v>055000</v>
      </c>
      <c r="C39" s="564" t="n">
        <v>0</v>
      </c>
      <c r="D39" s="565" t="n">
        <v>0</v>
      </c>
      <c r="E39" s="564" t="n">
        <v>0</v>
      </c>
      <c r="F39" s="565" t="n">
        <v>0</v>
      </c>
      <c r="G39" s="564" t="n">
        <v>0</v>
      </c>
      <c r="H39" s="565" t="n">
        <v>0</v>
      </c>
      <c r="I39" s="564" t="n">
        <v>0</v>
      </c>
      <c r="J39" s="565" t="n">
        <v>0</v>
      </c>
      <c r="K39" s="564" t="n">
        <v>0</v>
      </c>
      <c r="L39" s="565" t="n">
        <v>0</v>
      </c>
      <c r="M39" s="566" t="n">
        <v>0</v>
      </c>
      <c r="N39" s="567" t="n">
        <v>0</v>
      </c>
      <c r="O39" s="564" t="n">
        <v>0</v>
      </c>
      <c r="P39" s="565" t="n">
        <v>0</v>
      </c>
      <c r="Q39" s="564" t="n">
        <v>0</v>
      </c>
      <c r="R39" s="565" t="n">
        <v>0</v>
      </c>
      <c r="S39" s="568" t="n">
        <v>0</v>
      </c>
      <c r="T39" s="569" t="n">
        <v>0</v>
      </c>
      <c r="U39" s="568" t="n">
        <v>0</v>
      </c>
      <c r="V39" s="569" t="n">
        <v>0</v>
      </c>
      <c r="W39" s="570" t="n">
        <f aca="false">SUM(C39,E39,G39,I39,K39,M39,O39,Q39,S39,U39)</f>
        <v>0</v>
      </c>
      <c r="X39" s="571" t="n">
        <f aca="false">SUM(D39,F39,H39,J39,L39,N39,P39,R39,T39,V39)</f>
        <v>0</v>
      </c>
      <c r="Y39" s="572" t="n">
        <f aca="false">t1!N39</f>
        <v>0</v>
      </c>
    </row>
    <row r="40" customFormat="false" ht="12.75" hidden="false" customHeight="true" outlineLevel="0" collapsed="false">
      <c r="A40" s="289" t="str">
        <f aca="false">t1!A40</f>
        <v>POSIZIONE ECONOMICA B3</v>
      </c>
      <c r="B40" s="479" t="str">
        <f aca="false">t1!B40</f>
        <v>034000</v>
      </c>
      <c r="C40" s="564" t="n">
        <v>0</v>
      </c>
      <c r="D40" s="565" t="n">
        <v>0</v>
      </c>
      <c r="E40" s="564" t="n">
        <v>1</v>
      </c>
      <c r="F40" s="565" t="n">
        <v>1</v>
      </c>
      <c r="G40" s="564" t="n">
        <v>0</v>
      </c>
      <c r="H40" s="565" t="n">
        <v>0</v>
      </c>
      <c r="I40" s="564" t="n">
        <v>0</v>
      </c>
      <c r="J40" s="565" t="n">
        <v>0</v>
      </c>
      <c r="K40" s="564" t="n">
        <v>0</v>
      </c>
      <c r="L40" s="565" t="n">
        <v>0</v>
      </c>
      <c r="M40" s="566" t="n">
        <v>0</v>
      </c>
      <c r="N40" s="567" t="n">
        <v>0</v>
      </c>
      <c r="O40" s="564" t="n">
        <v>0</v>
      </c>
      <c r="P40" s="565" t="n">
        <v>0</v>
      </c>
      <c r="Q40" s="564" t="n">
        <v>0</v>
      </c>
      <c r="R40" s="565" t="n">
        <v>0</v>
      </c>
      <c r="S40" s="568" t="n">
        <v>0</v>
      </c>
      <c r="T40" s="569" t="n">
        <v>0</v>
      </c>
      <c r="U40" s="568" t="n">
        <v>0</v>
      </c>
      <c r="V40" s="569" t="n">
        <v>0</v>
      </c>
      <c r="W40" s="570" t="n">
        <f aca="false">SUM(C40,E40,G40,I40,K40,M40,O40,Q40,S40,U40)</f>
        <v>1</v>
      </c>
      <c r="X40" s="571" t="n">
        <f aca="false">SUM(D40,F40,H40,J40,L40,N40,P40,R40,T40,V40)</f>
        <v>1</v>
      </c>
      <c r="Y40" s="572" t="n">
        <f aca="false">t1!N40</f>
        <v>1</v>
      </c>
    </row>
    <row r="41" customFormat="false" ht="12.75" hidden="false" customHeight="true" outlineLevel="0" collapsed="false">
      <c r="A41" s="289" t="str">
        <f aca="false">t1!A41</f>
        <v>POSIZIONE ECONOMICA B2</v>
      </c>
      <c r="B41" s="479" t="str">
        <f aca="false">t1!B41</f>
        <v>032000</v>
      </c>
      <c r="C41" s="564" t="n">
        <v>0</v>
      </c>
      <c r="D41" s="565" t="n">
        <v>1</v>
      </c>
      <c r="E41" s="564" t="n">
        <v>1</v>
      </c>
      <c r="F41" s="565" t="n">
        <v>0</v>
      </c>
      <c r="G41" s="564" t="n">
        <v>0</v>
      </c>
      <c r="H41" s="565" t="n">
        <v>0</v>
      </c>
      <c r="I41" s="564" t="n">
        <v>0</v>
      </c>
      <c r="J41" s="565" t="n">
        <v>0</v>
      </c>
      <c r="K41" s="564" t="n">
        <v>0</v>
      </c>
      <c r="L41" s="565" t="n">
        <v>0</v>
      </c>
      <c r="M41" s="566" t="n">
        <v>0</v>
      </c>
      <c r="N41" s="567" t="n">
        <v>0</v>
      </c>
      <c r="O41" s="564" t="n">
        <v>0</v>
      </c>
      <c r="P41" s="565" t="n">
        <v>0</v>
      </c>
      <c r="Q41" s="564" t="n">
        <v>0</v>
      </c>
      <c r="R41" s="565" t="n">
        <v>0</v>
      </c>
      <c r="S41" s="568" t="n">
        <v>0</v>
      </c>
      <c r="T41" s="569" t="n">
        <v>0</v>
      </c>
      <c r="U41" s="568" t="n">
        <v>0</v>
      </c>
      <c r="V41" s="569" t="n">
        <v>0</v>
      </c>
      <c r="W41" s="570" t="n">
        <f aca="false">SUM(C41,E41,G41,I41,K41,M41,O41,Q41,S41,U41)</f>
        <v>1</v>
      </c>
      <c r="X41" s="571" t="n">
        <f aca="false">SUM(D41,F41,H41,J41,L41,N41,P41,R41,T41,V41)</f>
        <v>1</v>
      </c>
      <c r="Y41" s="572" t="n">
        <f aca="false">t1!N41</f>
        <v>1</v>
      </c>
    </row>
    <row r="42" customFormat="false" ht="12.75" hidden="false" customHeight="true" outlineLevel="0" collapsed="false">
      <c r="A42" s="289" t="str">
        <f aca="false">t1!A42</f>
        <v>POSIZIONE ECONOMICA DI ACCESSO B1</v>
      </c>
      <c r="B42" s="479" t="str">
        <f aca="false">t1!B42</f>
        <v>054000</v>
      </c>
      <c r="C42" s="564" t="n">
        <v>0</v>
      </c>
      <c r="D42" s="565" t="n">
        <v>0</v>
      </c>
      <c r="E42" s="564" t="n">
        <v>0</v>
      </c>
      <c r="F42" s="565" t="n">
        <v>0</v>
      </c>
      <c r="G42" s="564" t="n">
        <v>0</v>
      </c>
      <c r="H42" s="565" t="n">
        <v>0</v>
      </c>
      <c r="I42" s="564" t="n">
        <v>0</v>
      </c>
      <c r="J42" s="565" t="n">
        <v>0</v>
      </c>
      <c r="K42" s="564" t="n">
        <v>0</v>
      </c>
      <c r="L42" s="565" t="n">
        <v>0</v>
      </c>
      <c r="M42" s="566" t="n">
        <v>0</v>
      </c>
      <c r="N42" s="567" t="n">
        <v>0</v>
      </c>
      <c r="O42" s="564" t="n">
        <v>0</v>
      </c>
      <c r="P42" s="565" t="n">
        <v>0</v>
      </c>
      <c r="Q42" s="564" t="n">
        <v>0</v>
      </c>
      <c r="R42" s="565" t="n">
        <v>0</v>
      </c>
      <c r="S42" s="568" t="n">
        <v>0</v>
      </c>
      <c r="T42" s="569" t="n">
        <v>0</v>
      </c>
      <c r="U42" s="568" t="n">
        <v>0</v>
      </c>
      <c r="V42" s="569" t="n">
        <v>0</v>
      </c>
      <c r="W42" s="570" t="n">
        <f aca="false">SUM(C42,E42,G42,I42,K42,M42,O42,Q42,S42,U42)</f>
        <v>0</v>
      </c>
      <c r="X42" s="571" t="n">
        <f aca="false">SUM(D42,F42,H42,J42,L42,N42,P42,R42,T42,V42)</f>
        <v>0</v>
      </c>
      <c r="Y42" s="572" t="n">
        <f aca="false">t1!N42</f>
        <v>0</v>
      </c>
    </row>
    <row r="43" customFormat="false" ht="12.75" hidden="false" customHeight="true" outlineLevel="0" collapsed="false">
      <c r="A43" s="289" t="str">
        <f aca="false">t1!A43</f>
        <v>POSIZIONE ECONOMICA A5</v>
      </c>
      <c r="B43" s="479" t="str">
        <f aca="false">t1!B43</f>
        <v>0A5000</v>
      </c>
      <c r="C43" s="564" t="n">
        <v>0</v>
      </c>
      <c r="D43" s="565" t="n">
        <v>0</v>
      </c>
      <c r="E43" s="564" t="n">
        <v>0</v>
      </c>
      <c r="F43" s="565" t="n">
        <v>0</v>
      </c>
      <c r="G43" s="564" t="n">
        <v>0</v>
      </c>
      <c r="H43" s="565" t="n">
        <v>0</v>
      </c>
      <c r="I43" s="564" t="n">
        <v>0</v>
      </c>
      <c r="J43" s="565" t="n">
        <v>0</v>
      </c>
      <c r="K43" s="564" t="n">
        <v>0</v>
      </c>
      <c r="L43" s="565" t="n">
        <v>0</v>
      </c>
      <c r="M43" s="566" t="n">
        <v>0</v>
      </c>
      <c r="N43" s="567" t="n">
        <v>0</v>
      </c>
      <c r="O43" s="564" t="n">
        <v>0</v>
      </c>
      <c r="P43" s="565" t="n">
        <v>0</v>
      </c>
      <c r="Q43" s="564" t="n">
        <v>0</v>
      </c>
      <c r="R43" s="565" t="n">
        <v>0</v>
      </c>
      <c r="S43" s="568" t="n">
        <v>0</v>
      </c>
      <c r="T43" s="569" t="n">
        <v>0</v>
      </c>
      <c r="U43" s="568" t="n">
        <v>0</v>
      </c>
      <c r="V43" s="569" t="n">
        <v>0</v>
      </c>
      <c r="W43" s="570" t="n">
        <f aca="false">SUM(C43,E43,G43,I43,K43,M43,O43,Q43,S43,U43)</f>
        <v>0</v>
      </c>
      <c r="X43" s="571" t="n">
        <f aca="false">SUM(D43,F43,H43,J43,L43,N43,P43,R43,T43,V43)</f>
        <v>0</v>
      </c>
      <c r="Y43" s="572" t="n">
        <f aca="false">t1!N43</f>
        <v>0</v>
      </c>
    </row>
    <row r="44" customFormat="false" ht="12.75" hidden="false" customHeight="true" outlineLevel="0" collapsed="false">
      <c r="A44" s="289" t="str">
        <f aca="false">t1!A44</f>
        <v>POSIZIONE ECONOMICA A4</v>
      </c>
      <c r="B44" s="479" t="str">
        <f aca="false">t1!B44</f>
        <v>028000</v>
      </c>
      <c r="C44" s="564" t="n">
        <v>0</v>
      </c>
      <c r="D44" s="565" t="n">
        <v>0</v>
      </c>
      <c r="E44" s="564" t="n">
        <v>0</v>
      </c>
      <c r="F44" s="565" t="n">
        <v>0</v>
      </c>
      <c r="G44" s="564" t="n">
        <v>0</v>
      </c>
      <c r="H44" s="565" t="n">
        <v>0</v>
      </c>
      <c r="I44" s="564" t="n">
        <v>0</v>
      </c>
      <c r="J44" s="565" t="n">
        <v>0</v>
      </c>
      <c r="K44" s="564" t="n">
        <v>0</v>
      </c>
      <c r="L44" s="565" t="n">
        <v>0</v>
      </c>
      <c r="M44" s="566" t="n">
        <v>0</v>
      </c>
      <c r="N44" s="567" t="n">
        <v>0</v>
      </c>
      <c r="O44" s="564" t="n">
        <v>0</v>
      </c>
      <c r="P44" s="565" t="n">
        <v>0</v>
      </c>
      <c r="Q44" s="564" t="n">
        <v>0</v>
      </c>
      <c r="R44" s="565" t="n">
        <v>0</v>
      </c>
      <c r="S44" s="568" t="n">
        <v>0</v>
      </c>
      <c r="T44" s="569" t="n">
        <v>0</v>
      </c>
      <c r="U44" s="568" t="n">
        <v>0</v>
      </c>
      <c r="V44" s="569" t="n">
        <v>0</v>
      </c>
      <c r="W44" s="570" t="n">
        <f aca="false">SUM(C44,E44,G44,I44,K44,M44,O44,Q44,S44,U44)</f>
        <v>0</v>
      </c>
      <c r="X44" s="571" t="n">
        <f aca="false">SUM(D44,F44,H44,J44,L44,N44,P44,R44,T44,V44)</f>
        <v>0</v>
      </c>
      <c r="Y44" s="572" t="n">
        <f aca="false">t1!N44</f>
        <v>0</v>
      </c>
    </row>
    <row r="45" customFormat="false" ht="12.75" hidden="false" customHeight="true" outlineLevel="0" collapsed="false">
      <c r="A45" s="289" t="str">
        <f aca="false">t1!A45</f>
        <v>POSIZIONE ECONOMICA A3</v>
      </c>
      <c r="B45" s="479" t="str">
        <f aca="false">t1!B45</f>
        <v>027000</v>
      </c>
      <c r="C45" s="564" t="n">
        <v>0</v>
      </c>
      <c r="D45" s="565" t="n">
        <v>0</v>
      </c>
      <c r="E45" s="564" t="n">
        <v>0</v>
      </c>
      <c r="F45" s="565" t="n">
        <v>0</v>
      </c>
      <c r="G45" s="564" t="n">
        <v>0</v>
      </c>
      <c r="H45" s="565" t="n">
        <v>0</v>
      </c>
      <c r="I45" s="564" t="n">
        <v>0</v>
      </c>
      <c r="J45" s="565" t="n">
        <v>0</v>
      </c>
      <c r="K45" s="564" t="n">
        <v>0</v>
      </c>
      <c r="L45" s="565" t="n">
        <v>0</v>
      </c>
      <c r="M45" s="566" t="n">
        <v>0</v>
      </c>
      <c r="N45" s="567" t="n">
        <v>0</v>
      </c>
      <c r="O45" s="564" t="n">
        <v>0</v>
      </c>
      <c r="P45" s="565" t="n">
        <v>0</v>
      </c>
      <c r="Q45" s="564" t="n">
        <v>0</v>
      </c>
      <c r="R45" s="565" t="n">
        <v>0</v>
      </c>
      <c r="S45" s="568" t="n">
        <v>0</v>
      </c>
      <c r="T45" s="569" t="n">
        <v>0</v>
      </c>
      <c r="U45" s="568" t="n">
        <v>0</v>
      </c>
      <c r="V45" s="569" t="n">
        <v>0</v>
      </c>
      <c r="W45" s="570" t="n">
        <f aca="false">SUM(C45,E45,G45,I45,K45,M45,O45,Q45,S45,U45)</f>
        <v>0</v>
      </c>
      <c r="X45" s="571" t="n">
        <f aca="false">SUM(D45,F45,H45,J45,L45,N45,P45,R45,T45,V45)</f>
        <v>0</v>
      </c>
      <c r="Y45" s="572" t="n">
        <f aca="false">t1!N45</f>
        <v>0</v>
      </c>
    </row>
    <row r="46" customFormat="false" ht="12.75" hidden="false" customHeight="true" outlineLevel="0" collapsed="false">
      <c r="A46" s="289" t="str">
        <f aca="false">t1!A46</f>
        <v>POSIZIONE ECONOMICA A2</v>
      </c>
      <c r="B46" s="479" t="str">
        <f aca="false">t1!B46</f>
        <v>025000</v>
      </c>
      <c r="C46" s="564" t="n">
        <v>0</v>
      </c>
      <c r="D46" s="565" t="n">
        <v>0</v>
      </c>
      <c r="E46" s="564" t="n">
        <v>0</v>
      </c>
      <c r="F46" s="565" t="n">
        <v>0</v>
      </c>
      <c r="G46" s="564" t="n">
        <v>0</v>
      </c>
      <c r="H46" s="565" t="n">
        <v>0</v>
      </c>
      <c r="I46" s="564" t="n">
        <v>0</v>
      </c>
      <c r="J46" s="565" t="n">
        <v>0</v>
      </c>
      <c r="K46" s="564" t="n">
        <v>0</v>
      </c>
      <c r="L46" s="565" t="n">
        <v>0</v>
      </c>
      <c r="M46" s="566" t="n">
        <v>0</v>
      </c>
      <c r="N46" s="567" t="n">
        <v>0</v>
      </c>
      <c r="O46" s="564" t="n">
        <v>0</v>
      </c>
      <c r="P46" s="565" t="n">
        <v>0</v>
      </c>
      <c r="Q46" s="564" t="n">
        <v>0</v>
      </c>
      <c r="R46" s="565" t="n">
        <v>0</v>
      </c>
      <c r="S46" s="568" t="n">
        <v>0</v>
      </c>
      <c r="T46" s="569" t="n">
        <v>0</v>
      </c>
      <c r="U46" s="568" t="n">
        <v>0</v>
      </c>
      <c r="V46" s="569" t="n">
        <v>0</v>
      </c>
      <c r="W46" s="570" t="n">
        <f aca="false">SUM(C46,E46,G46,I46,K46,M46,O46,Q46,S46,U46)</f>
        <v>0</v>
      </c>
      <c r="X46" s="571" t="n">
        <f aca="false">SUM(D46,F46,H46,J46,L46,N46,P46,R46,T46,V46)</f>
        <v>0</v>
      </c>
      <c r="Y46" s="572" t="n">
        <f aca="false">t1!N46</f>
        <v>0</v>
      </c>
    </row>
    <row r="47" customFormat="false" ht="12.75" hidden="false" customHeight="true" outlineLevel="0" collapsed="false">
      <c r="A47" s="289" t="str">
        <f aca="false">t1!A47</f>
        <v>POSIZIONE ECONOMICA DI ACCESSO A1</v>
      </c>
      <c r="B47" s="479" t="str">
        <f aca="false">t1!B47</f>
        <v>053000</v>
      </c>
      <c r="C47" s="564" t="n">
        <v>0</v>
      </c>
      <c r="D47" s="565" t="n">
        <v>0</v>
      </c>
      <c r="E47" s="564" t="n">
        <v>0</v>
      </c>
      <c r="F47" s="565" t="n">
        <v>0</v>
      </c>
      <c r="G47" s="564" t="n">
        <v>0</v>
      </c>
      <c r="H47" s="565" t="n">
        <v>0</v>
      </c>
      <c r="I47" s="564" t="n">
        <v>0</v>
      </c>
      <c r="J47" s="565" t="n">
        <v>0</v>
      </c>
      <c r="K47" s="564" t="n">
        <v>0</v>
      </c>
      <c r="L47" s="565" t="n">
        <v>0</v>
      </c>
      <c r="M47" s="566" t="n">
        <v>0</v>
      </c>
      <c r="N47" s="567" t="n">
        <v>0</v>
      </c>
      <c r="O47" s="564" t="n">
        <v>0</v>
      </c>
      <c r="P47" s="565" t="n">
        <v>0</v>
      </c>
      <c r="Q47" s="564" t="n">
        <v>0</v>
      </c>
      <c r="R47" s="565" t="n">
        <v>0</v>
      </c>
      <c r="S47" s="568" t="n">
        <v>0</v>
      </c>
      <c r="T47" s="569" t="n">
        <v>0</v>
      </c>
      <c r="U47" s="568" t="n">
        <v>0</v>
      </c>
      <c r="V47" s="569" t="n">
        <v>0</v>
      </c>
      <c r="W47" s="570" t="n">
        <f aca="false">SUM(C47,E47,G47,I47,K47,M47,O47,Q47,S47,U47)</f>
        <v>0</v>
      </c>
      <c r="X47" s="571" t="n">
        <f aca="false">SUM(D47,F47,H47,J47,L47,N47,P47,R47,T47,V47)</f>
        <v>0</v>
      </c>
      <c r="Y47" s="572" t="n">
        <f aca="false">t1!N47</f>
        <v>0</v>
      </c>
    </row>
    <row r="48" customFormat="false" ht="12.75" hidden="false" customHeight="true" outlineLevel="0" collapsed="false">
      <c r="A48" s="289" t="str">
        <f aca="false">t1!A48</f>
        <v>CONTRATTISTI (a)</v>
      </c>
      <c r="B48" s="479" t="str">
        <f aca="false">t1!B48</f>
        <v>000061</v>
      </c>
      <c r="C48" s="564" t="n">
        <v>0</v>
      </c>
      <c r="D48" s="565" t="n">
        <v>0</v>
      </c>
      <c r="E48" s="564" t="n">
        <v>0</v>
      </c>
      <c r="F48" s="565" t="n">
        <v>0</v>
      </c>
      <c r="G48" s="564" t="n">
        <v>0</v>
      </c>
      <c r="H48" s="565" t="n">
        <v>0</v>
      </c>
      <c r="I48" s="564" t="n">
        <v>0</v>
      </c>
      <c r="J48" s="565" t="n">
        <v>0</v>
      </c>
      <c r="K48" s="564" t="n">
        <v>0</v>
      </c>
      <c r="L48" s="565" t="n">
        <v>0</v>
      </c>
      <c r="M48" s="566" t="n">
        <v>0</v>
      </c>
      <c r="N48" s="567" t="n">
        <v>0</v>
      </c>
      <c r="O48" s="564" t="n">
        <v>0</v>
      </c>
      <c r="P48" s="565" t="n">
        <v>0</v>
      </c>
      <c r="Q48" s="564" t="n">
        <v>0</v>
      </c>
      <c r="R48" s="565" t="n">
        <v>0</v>
      </c>
      <c r="S48" s="568" t="n">
        <v>0</v>
      </c>
      <c r="T48" s="569" t="n">
        <v>0</v>
      </c>
      <c r="U48" s="568" t="n">
        <v>0</v>
      </c>
      <c r="V48" s="569" t="n">
        <v>0</v>
      </c>
      <c r="W48" s="570" t="n">
        <f aca="false">SUM(C48,E48,G48,I48,K48,M48,O48,Q48,S48,U48)</f>
        <v>0</v>
      </c>
      <c r="X48" s="571" t="n">
        <f aca="false">SUM(D48,F48,H48,J48,L48,N48,P48,R48,T48,V48)</f>
        <v>0</v>
      </c>
      <c r="Y48" s="572" t="n">
        <f aca="false">t1!N48</f>
        <v>0</v>
      </c>
    </row>
    <row r="49" customFormat="false" ht="12.75" hidden="false" customHeight="true" outlineLevel="0" collapsed="false">
      <c r="A49" s="289" t="str">
        <f aca="false">t1!A49</f>
        <v>COLLABORATORE A T.D. ART. 90 TUEL (b)</v>
      </c>
      <c r="B49" s="479" t="str">
        <f aca="false">t1!B49</f>
        <v>000096</v>
      </c>
      <c r="C49" s="564" t="n">
        <v>0</v>
      </c>
      <c r="D49" s="565" t="n">
        <v>0</v>
      </c>
      <c r="E49" s="564" t="n">
        <v>0</v>
      </c>
      <c r="F49" s="565" t="n">
        <v>0</v>
      </c>
      <c r="G49" s="564" t="n">
        <v>0</v>
      </c>
      <c r="H49" s="565" t="n">
        <v>0</v>
      </c>
      <c r="I49" s="564" t="n">
        <v>0</v>
      </c>
      <c r="J49" s="565" t="n">
        <v>0</v>
      </c>
      <c r="K49" s="564" t="n">
        <v>0</v>
      </c>
      <c r="L49" s="565" t="n">
        <v>0</v>
      </c>
      <c r="M49" s="566" t="n">
        <v>0</v>
      </c>
      <c r="N49" s="567" t="n">
        <v>0</v>
      </c>
      <c r="O49" s="564" t="n">
        <v>0</v>
      </c>
      <c r="P49" s="565" t="n">
        <v>0</v>
      </c>
      <c r="Q49" s="564" t="n">
        <v>0</v>
      </c>
      <c r="R49" s="565" t="n">
        <v>0</v>
      </c>
      <c r="S49" s="568" t="n">
        <v>0</v>
      </c>
      <c r="T49" s="569" t="n">
        <v>0</v>
      </c>
      <c r="U49" s="568" t="n">
        <v>0</v>
      </c>
      <c r="V49" s="569" t="n">
        <v>0</v>
      </c>
      <c r="W49" s="570" t="n">
        <f aca="false">SUM(C49,E49,G49,I49,K49,M49,O49,Q49,S49,U49)</f>
        <v>0</v>
      </c>
      <c r="X49" s="571" t="n">
        <f aca="false">SUM(D49,F49,H49,J49,L49,N49,P49,R49,T49,V49)</f>
        <v>0</v>
      </c>
      <c r="Y49" s="572" t="n">
        <f aca="false">t1!N49</f>
        <v>0</v>
      </c>
    </row>
    <row r="50" customFormat="false" ht="17.25" hidden="false" customHeight="true" outlineLevel="0" collapsed="false">
      <c r="A50" s="573" t="s">
        <v>337</v>
      </c>
      <c r="B50" s="574"/>
      <c r="C50" s="575" t="n">
        <f aca="false">SUM(C6:C49)</f>
        <v>1</v>
      </c>
      <c r="D50" s="576" t="n">
        <f aca="false">SUM(D6:D49)</f>
        <v>7</v>
      </c>
      <c r="E50" s="575" t="n">
        <f aca="false">SUM(E6:E49)</f>
        <v>14</v>
      </c>
      <c r="F50" s="576" t="n">
        <f aca="false">SUM(F6:F49)</f>
        <v>6</v>
      </c>
      <c r="G50" s="575" t="n">
        <f aca="false">SUM(G6:G49)</f>
        <v>5</v>
      </c>
      <c r="H50" s="576" t="n">
        <f aca="false">SUM(H6:H49)</f>
        <v>3</v>
      </c>
      <c r="I50" s="575" t="n">
        <f aca="false">SUM(I6:I49)</f>
        <v>2</v>
      </c>
      <c r="J50" s="576" t="n">
        <f aca="false">SUM(J6:J49)</f>
        <v>5</v>
      </c>
      <c r="K50" s="575" t="n">
        <f aca="false">SUM(K6:K49)</f>
        <v>5</v>
      </c>
      <c r="L50" s="576" t="n">
        <f aca="false">SUM(L6:L49)</f>
        <v>1</v>
      </c>
      <c r="M50" s="575" t="n">
        <f aca="false">SUM(M6:M49)</f>
        <v>2</v>
      </c>
      <c r="N50" s="576" t="n">
        <f aca="false">SUM(N6:N49)</f>
        <v>2</v>
      </c>
      <c r="O50" s="575" t="n">
        <f aca="false">SUM(O6:O49)</f>
        <v>0</v>
      </c>
      <c r="P50" s="576" t="n">
        <f aca="false">SUM(P6:P49)</f>
        <v>1</v>
      </c>
      <c r="Q50" s="575" t="n">
        <f aca="false">SUM(Q6:Q49)</f>
        <v>1</v>
      </c>
      <c r="R50" s="576" t="n">
        <f aca="false">SUM(R6:R49)</f>
        <v>0</v>
      </c>
      <c r="S50" s="575" t="n">
        <f aca="false">SUM(S6:S49)</f>
        <v>0</v>
      </c>
      <c r="T50" s="576" t="n">
        <f aca="false">SUM(T6:T49)</f>
        <v>0</v>
      </c>
      <c r="U50" s="575" t="n">
        <f aca="false">SUM(U6:U49)</f>
        <v>0</v>
      </c>
      <c r="V50" s="576" t="n">
        <f aca="false">SUM(V6:V49)</f>
        <v>0</v>
      </c>
      <c r="W50" s="575" t="n">
        <f aca="false">SUM(W6:W49)</f>
        <v>30</v>
      </c>
      <c r="X50" s="577" t="n">
        <f aca="false">SUM(X6:X49)</f>
        <v>25</v>
      </c>
    </row>
    <row r="51" s="578" customFormat="true" ht="19.5" hidden="false" customHeight="true" outlineLevel="0" collapsed="false">
      <c r="A51" s="267" t="str">
        <f aca="false">t1!$A$201</f>
        <v>(a) personale a tempo indeterminato al quale viene applicato un contratto di lavoro di tipo privatistico (es.:tipografico,chimico,edile,metalmeccanico,portierato, ecc.)</v>
      </c>
      <c r="B51" s="268"/>
      <c r="C51" s="267"/>
      <c r="D51" s="267"/>
      <c r="E51" s="267"/>
      <c r="F51" s="267"/>
      <c r="G51" s="267"/>
      <c r="H51" s="267"/>
      <c r="I51" s="267"/>
      <c r="J51" s="267"/>
      <c r="K51" s="459"/>
    </row>
    <row r="52" s="267" customFormat="true" ht="11.25" hidden="false" customHeight="false" outlineLevel="0" collapsed="false">
      <c r="A52" s="267" t="str">
        <f aca="false">t1!$A$202</f>
        <v>(b) cfr." istruzioni generali e specifiche di comparto" e "glossario"</v>
      </c>
      <c r="B52" s="268"/>
    </row>
  </sheetData>
  <sheetProtection sheet="true" password="ea98" formatColumns="false" selectLockedCells="true"/>
  <mergeCells count="14">
    <mergeCell ref="A1:V1"/>
    <mergeCell ref="P2:X2"/>
    <mergeCell ref="C3:X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6:X49">
    <cfRule type="expression" priority="2" aboveAverage="0" equalAverage="0" bottom="0" percent="0" rank="0" text="" dxfId="5">
      <formula>$Y6&gt;0</formula>
    </cfRule>
  </conditionalFormatting>
  <printOptions headings="false" gridLines="false" gridLinesSet="true" horizontalCentered="true" verticalCentered="true"/>
  <pageMargins left="0" right="0" top="0.196527777777778" bottom="0.170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24" activePane="bottomRight" state="frozen"/>
      <selection pane="topLeft" activeCell="A1" activeCellId="0" sqref="A1"/>
      <selection pane="topRight" activeCell="C1" activeCellId="0" sqref="C1"/>
      <selection pane="bottomLeft" activeCell="A24" activeCellId="0" sqref="A24"/>
      <selection pane="bottomRight" activeCell="J18" activeCellId="0" sqref="J18"/>
    </sheetView>
  </sheetViews>
  <sheetFormatPr defaultColWidth="10.65625" defaultRowHeight="11.25" zeroHeight="false" outlineLevelRow="0" outlineLevelCol="0"/>
  <cols>
    <col collapsed="false" customWidth="true" hidden="false" outlineLevel="0" max="1" min="1" style="578" width="46.82"/>
    <col collapsed="false" customWidth="true" hidden="false" outlineLevel="0" max="2" min="2" style="579" width="8.16"/>
    <col collapsed="false" customWidth="true" hidden="false" outlineLevel="0" max="4" min="3" style="578" width="6.65"/>
    <col collapsed="false" customWidth="true" hidden="false" outlineLevel="0" max="24" min="5" style="578" width="7.99"/>
    <col collapsed="false" customWidth="true" hidden="false" outlineLevel="0" max="26" min="25" style="578" width="6.5"/>
    <col collapsed="false" customWidth="true" hidden="false" outlineLevel="0" max="28" min="27" style="578" width="8.16"/>
    <col collapsed="false" customWidth="false" hidden="true" outlineLevel="0" max="29" min="29" style="578" width="10.65"/>
    <col collapsed="false" customWidth="false" hidden="false" outlineLevel="0" max="257" min="30" style="578" width="10.65"/>
  </cols>
  <sheetData>
    <row r="1" s="267" customFormat="tru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AB1" s="321"/>
    </row>
    <row r="2" customFormat="false" ht="30" hidden="false" customHeight="true" outlineLevel="0" collapsed="false">
      <c r="A2" s="580"/>
      <c r="S2" s="409"/>
      <c r="T2" s="409"/>
      <c r="U2" s="409"/>
      <c r="V2" s="409"/>
      <c r="W2" s="409"/>
      <c r="X2" s="409"/>
      <c r="Y2" s="409"/>
      <c r="Z2" s="409"/>
      <c r="AA2" s="409"/>
      <c r="AB2" s="409"/>
    </row>
    <row r="3" customFormat="false" ht="16.5" hidden="false" customHeight="true" outlineLevel="0" collapsed="false">
      <c r="A3" s="581"/>
      <c r="B3" s="582"/>
      <c r="C3" s="583" t="s">
        <v>439</v>
      </c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3"/>
      <c r="X3" s="583"/>
      <c r="Y3" s="583"/>
      <c r="Z3" s="583"/>
      <c r="AA3" s="583"/>
      <c r="AB3" s="583"/>
    </row>
    <row r="4" customFormat="false" ht="16.5" hidden="false" customHeight="true" outlineLevel="0" collapsed="false">
      <c r="A4" s="584" t="s">
        <v>440</v>
      </c>
      <c r="B4" s="585" t="s">
        <v>242</v>
      </c>
      <c r="C4" s="586" t="s">
        <v>441</v>
      </c>
      <c r="D4" s="586"/>
      <c r="E4" s="587" t="s">
        <v>442</v>
      </c>
      <c r="F4" s="588"/>
      <c r="G4" s="586" t="s">
        <v>443</v>
      </c>
      <c r="H4" s="586"/>
      <c r="I4" s="586" t="s">
        <v>444</v>
      </c>
      <c r="J4" s="586"/>
      <c r="K4" s="586" t="s">
        <v>445</v>
      </c>
      <c r="L4" s="586"/>
      <c r="M4" s="586" t="s">
        <v>446</v>
      </c>
      <c r="N4" s="586"/>
      <c r="O4" s="586" t="s">
        <v>447</v>
      </c>
      <c r="P4" s="586"/>
      <c r="Q4" s="586" t="s">
        <v>448</v>
      </c>
      <c r="R4" s="586"/>
      <c r="S4" s="586" t="s">
        <v>449</v>
      </c>
      <c r="T4" s="586"/>
      <c r="U4" s="586" t="s">
        <v>450</v>
      </c>
      <c r="V4" s="586"/>
      <c r="W4" s="586" t="s">
        <v>451</v>
      </c>
      <c r="X4" s="586"/>
      <c r="Y4" s="589" t="s">
        <v>452</v>
      </c>
      <c r="Z4" s="589"/>
      <c r="AA4" s="589" t="s">
        <v>337</v>
      </c>
      <c r="AB4" s="589"/>
    </row>
    <row r="5" customFormat="false" ht="12" hidden="false" customHeight="false" outlineLevel="0" collapsed="false">
      <c r="A5" s="421" t="s">
        <v>383</v>
      </c>
      <c r="B5" s="590"/>
      <c r="C5" s="591" t="s">
        <v>369</v>
      </c>
      <c r="D5" s="592" t="s">
        <v>370</v>
      </c>
      <c r="E5" s="591" t="s">
        <v>369</v>
      </c>
      <c r="F5" s="592" t="s">
        <v>370</v>
      </c>
      <c r="G5" s="591" t="s">
        <v>369</v>
      </c>
      <c r="H5" s="592" t="s">
        <v>370</v>
      </c>
      <c r="I5" s="591" t="s">
        <v>369</v>
      </c>
      <c r="J5" s="592" t="s">
        <v>370</v>
      </c>
      <c r="K5" s="591" t="s">
        <v>369</v>
      </c>
      <c r="L5" s="592" t="s">
        <v>370</v>
      </c>
      <c r="M5" s="591" t="s">
        <v>369</v>
      </c>
      <c r="N5" s="592" t="s">
        <v>370</v>
      </c>
      <c r="O5" s="591" t="s">
        <v>369</v>
      </c>
      <c r="P5" s="592" t="s">
        <v>370</v>
      </c>
      <c r="Q5" s="591" t="s">
        <v>369</v>
      </c>
      <c r="R5" s="592" t="s">
        <v>370</v>
      </c>
      <c r="S5" s="591" t="s">
        <v>369</v>
      </c>
      <c r="T5" s="592" t="s">
        <v>370</v>
      </c>
      <c r="U5" s="591" t="s">
        <v>369</v>
      </c>
      <c r="V5" s="592" t="s">
        <v>370</v>
      </c>
      <c r="W5" s="591" t="s">
        <v>369</v>
      </c>
      <c r="X5" s="593" t="s">
        <v>370</v>
      </c>
      <c r="Y5" s="591" t="s">
        <v>369</v>
      </c>
      <c r="Z5" s="593" t="s">
        <v>370</v>
      </c>
      <c r="AA5" s="591" t="s">
        <v>369</v>
      </c>
      <c r="AB5" s="593" t="s">
        <v>370</v>
      </c>
    </row>
    <row r="6" customFormat="false" ht="13.5" hidden="false" customHeight="true" outlineLevel="0" collapsed="false">
      <c r="A6" s="289" t="str">
        <f aca="false">t1!A6</f>
        <v>SEGRETARIO A</v>
      </c>
      <c r="B6" s="479" t="str">
        <f aca="false">t1!B6</f>
        <v>0D0102</v>
      </c>
      <c r="C6" s="594" t="n">
        <v>0</v>
      </c>
      <c r="D6" s="595" t="n">
        <v>0</v>
      </c>
      <c r="E6" s="596" t="n">
        <v>0</v>
      </c>
      <c r="F6" s="595" t="n">
        <v>0</v>
      </c>
      <c r="G6" s="594" t="n">
        <v>0</v>
      </c>
      <c r="H6" s="595" t="n">
        <v>0</v>
      </c>
      <c r="I6" s="594" t="n">
        <v>0</v>
      </c>
      <c r="J6" s="595" t="n">
        <v>0</v>
      </c>
      <c r="K6" s="594" t="n">
        <v>0</v>
      </c>
      <c r="L6" s="595" t="n">
        <v>0</v>
      </c>
      <c r="M6" s="594" t="n">
        <v>0</v>
      </c>
      <c r="N6" s="595" t="n">
        <v>0</v>
      </c>
      <c r="O6" s="596" t="n">
        <v>0</v>
      </c>
      <c r="P6" s="597" t="n">
        <v>0</v>
      </c>
      <c r="Q6" s="594" t="n">
        <v>0</v>
      </c>
      <c r="R6" s="595" t="n">
        <v>0</v>
      </c>
      <c r="S6" s="594" t="n">
        <v>0</v>
      </c>
      <c r="T6" s="595" t="n">
        <v>0</v>
      </c>
      <c r="U6" s="594" t="n">
        <v>0</v>
      </c>
      <c r="V6" s="595" t="n">
        <v>0</v>
      </c>
      <c r="W6" s="598" t="n">
        <v>0</v>
      </c>
      <c r="X6" s="595" t="n">
        <v>0</v>
      </c>
      <c r="Y6" s="598" t="n">
        <v>0</v>
      </c>
      <c r="Z6" s="595" t="n">
        <v>0</v>
      </c>
      <c r="AA6" s="599" t="n">
        <f aca="false">SUM(C6,E6,G6,I6,K6,M6,O6,Q6,S6,U6,W6,Y6)</f>
        <v>0</v>
      </c>
      <c r="AB6" s="600" t="n">
        <f aca="false">SUM(D6,F6,H6,J6,L6,N6,P6,R6,T6,V6,X6,Z6)</f>
        <v>0</v>
      </c>
      <c r="AC6" s="601" t="n">
        <f aca="false">t1!N6</f>
        <v>0</v>
      </c>
    </row>
    <row r="7" customFormat="false" ht="14.1" hidden="false" customHeight="true" outlineLevel="0" collapsed="false">
      <c r="A7" s="289" t="str">
        <f aca="false">t1!A7</f>
        <v>SEGRETARIO B</v>
      </c>
      <c r="B7" s="479" t="str">
        <f aca="false">t1!B7</f>
        <v>0D0103</v>
      </c>
      <c r="C7" s="594" t="n">
        <v>0</v>
      </c>
      <c r="D7" s="595" t="n">
        <v>0</v>
      </c>
      <c r="E7" s="596" t="n">
        <v>0</v>
      </c>
      <c r="F7" s="595" t="n">
        <v>0</v>
      </c>
      <c r="G7" s="594" t="n">
        <v>0</v>
      </c>
      <c r="H7" s="595" t="n">
        <v>0</v>
      </c>
      <c r="I7" s="594" t="n">
        <v>0</v>
      </c>
      <c r="J7" s="595" t="n">
        <v>0</v>
      </c>
      <c r="K7" s="594" t="n">
        <v>0</v>
      </c>
      <c r="L7" s="595" t="n">
        <v>0</v>
      </c>
      <c r="M7" s="594" t="n">
        <v>0</v>
      </c>
      <c r="N7" s="595" t="n">
        <v>0</v>
      </c>
      <c r="O7" s="596" t="n">
        <v>0</v>
      </c>
      <c r="P7" s="597" t="n">
        <v>0</v>
      </c>
      <c r="Q7" s="594" t="n">
        <v>0</v>
      </c>
      <c r="R7" s="595" t="n">
        <v>0</v>
      </c>
      <c r="S7" s="594" t="n">
        <v>0</v>
      </c>
      <c r="T7" s="595" t="n">
        <v>0</v>
      </c>
      <c r="U7" s="594" t="n">
        <v>0</v>
      </c>
      <c r="V7" s="595" t="n">
        <v>0</v>
      </c>
      <c r="W7" s="598" t="n">
        <v>0</v>
      </c>
      <c r="X7" s="595" t="n">
        <v>0</v>
      </c>
      <c r="Y7" s="598" t="n">
        <v>0</v>
      </c>
      <c r="Z7" s="595" t="n">
        <v>0</v>
      </c>
      <c r="AA7" s="599" t="n">
        <f aca="false">SUM(C7,E7,G7,I7,K7,M7,O7,Q7,S7,U7,W7,Y7)</f>
        <v>0</v>
      </c>
      <c r="AB7" s="600" t="n">
        <f aca="false">SUM(D7,F7,H7,J7,L7,N7,P7,R7,T7,V7,X7,Z7)</f>
        <v>0</v>
      </c>
      <c r="AC7" s="601" t="n">
        <f aca="false">t1!N7</f>
        <v>0</v>
      </c>
    </row>
    <row r="8" customFormat="false" ht="14.1" hidden="false" customHeight="true" outlineLevel="0" collapsed="false">
      <c r="A8" s="289" t="str">
        <f aca="false">t1!A8</f>
        <v>SEGRETARIO C</v>
      </c>
      <c r="B8" s="479" t="str">
        <f aca="false">t1!B8</f>
        <v>0D0485</v>
      </c>
      <c r="C8" s="594" t="n">
        <v>0</v>
      </c>
      <c r="D8" s="595" t="n">
        <v>0</v>
      </c>
      <c r="E8" s="596" t="n">
        <v>0</v>
      </c>
      <c r="F8" s="595" t="n">
        <v>0</v>
      </c>
      <c r="G8" s="594" t="n">
        <v>0</v>
      </c>
      <c r="H8" s="595" t="n">
        <v>0</v>
      </c>
      <c r="I8" s="594" t="n">
        <v>0</v>
      </c>
      <c r="J8" s="595" t="n">
        <v>0</v>
      </c>
      <c r="K8" s="594" t="n">
        <v>0</v>
      </c>
      <c r="L8" s="595" t="n">
        <v>0</v>
      </c>
      <c r="M8" s="594" t="n">
        <v>0</v>
      </c>
      <c r="N8" s="595" t="n">
        <v>0</v>
      </c>
      <c r="O8" s="596" t="n">
        <v>0</v>
      </c>
      <c r="P8" s="597" t="n">
        <v>0</v>
      </c>
      <c r="Q8" s="594" t="n">
        <v>0</v>
      </c>
      <c r="R8" s="595" t="n">
        <v>0</v>
      </c>
      <c r="S8" s="594" t="n">
        <v>0</v>
      </c>
      <c r="T8" s="595" t="n">
        <v>0</v>
      </c>
      <c r="U8" s="594" t="n">
        <v>0</v>
      </c>
      <c r="V8" s="595" t="n">
        <v>0</v>
      </c>
      <c r="W8" s="598" t="n">
        <v>0</v>
      </c>
      <c r="X8" s="595" t="n">
        <v>0</v>
      </c>
      <c r="Y8" s="598" t="n">
        <v>0</v>
      </c>
      <c r="Z8" s="595" t="n">
        <v>0</v>
      </c>
      <c r="AA8" s="599" t="n">
        <f aca="false">SUM(C8,E8,G8,I8,K8,M8,O8,Q8,S8,U8,W8,Y8)</f>
        <v>0</v>
      </c>
      <c r="AB8" s="600" t="n">
        <f aca="false">SUM(D8,F8,H8,J8,L8,N8,P8,R8,T8,V8,X8,Z8)</f>
        <v>0</v>
      </c>
      <c r="AC8" s="601" t="n">
        <f aca="false">t1!N8</f>
        <v>0</v>
      </c>
    </row>
    <row r="9" customFormat="false" ht="14.1" hidden="false" customHeight="true" outlineLevel="0" collapsed="false">
      <c r="A9" s="289" t="str">
        <f aca="false">t1!A9</f>
        <v>SEGRETARIO GENERALE CCIAA</v>
      </c>
      <c r="B9" s="479" t="str">
        <f aca="false">t1!B9</f>
        <v>0D0104</v>
      </c>
      <c r="C9" s="594" t="n">
        <v>0</v>
      </c>
      <c r="D9" s="595" t="n">
        <v>0</v>
      </c>
      <c r="E9" s="596" t="n">
        <v>0</v>
      </c>
      <c r="F9" s="595" t="n">
        <v>0</v>
      </c>
      <c r="G9" s="594" t="n">
        <v>0</v>
      </c>
      <c r="H9" s="595" t="n">
        <v>0</v>
      </c>
      <c r="I9" s="594" t="n">
        <v>0</v>
      </c>
      <c r="J9" s="595" t="n">
        <v>0</v>
      </c>
      <c r="K9" s="594" t="n">
        <v>0</v>
      </c>
      <c r="L9" s="595" t="n">
        <v>0</v>
      </c>
      <c r="M9" s="594" t="n">
        <v>0</v>
      </c>
      <c r="N9" s="595" t="n">
        <v>0</v>
      </c>
      <c r="O9" s="596" t="n">
        <v>0</v>
      </c>
      <c r="P9" s="597" t="n">
        <v>0</v>
      </c>
      <c r="Q9" s="594" t="n">
        <v>0</v>
      </c>
      <c r="R9" s="595" t="n">
        <v>0</v>
      </c>
      <c r="S9" s="594" t="n">
        <v>0</v>
      </c>
      <c r="T9" s="595" t="n">
        <v>0</v>
      </c>
      <c r="U9" s="594" t="n">
        <v>0</v>
      </c>
      <c r="V9" s="595" t="n">
        <v>0</v>
      </c>
      <c r="W9" s="598" t="n">
        <v>0</v>
      </c>
      <c r="X9" s="595" t="n">
        <v>0</v>
      </c>
      <c r="Y9" s="598" t="n">
        <v>0</v>
      </c>
      <c r="Z9" s="595" t="n">
        <v>0</v>
      </c>
      <c r="AA9" s="599" t="n">
        <f aca="false">SUM(C9,E9,G9,I9,K9,M9,O9,Q9,S9,U9,W9,Y9)</f>
        <v>0</v>
      </c>
      <c r="AB9" s="600" t="n">
        <f aca="false">SUM(D9,F9,H9,J9,L9,N9,P9,R9,T9,V9,X9,Z9)</f>
        <v>0</v>
      </c>
      <c r="AC9" s="601" t="n">
        <f aca="false">t1!N9</f>
        <v>0</v>
      </c>
    </row>
    <row r="10" customFormat="false" ht="14.1" hidden="false" customHeight="true" outlineLevel="0" collapsed="false">
      <c r="A10" s="289" t="str">
        <f aca="false">t1!A10</f>
        <v>DIRETTORE  GENERALE</v>
      </c>
      <c r="B10" s="479" t="str">
        <f aca="false">t1!B10</f>
        <v>0D0097</v>
      </c>
      <c r="C10" s="594" t="n">
        <v>0</v>
      </c>
      <c r="D10" s="595" t="n">
        <v>0</v>
      </c>
      <c r="E10" s="596" t="n">
        <v>0</v>
      </c>
      <c r="F10" s="595" t="n">
        <v>0</v>
      </c>
      <c r="G10" s="594" t="n">
        <v>0</v>
      </c>
      <c r="H10" s="595" t="n">
        <v>0</v>
      </c>
      <c r="I10" s="594" t="n">
        <v>0</v>
      </c>
      <c r="J10" s="595" t="n">
        <v>0</v>
      </c>
      <c r="K10" s="594" t="n">
        <v>0</v>
      </c>
      <c r="L10" s="595" t="n">
        <v>0</v>
      </c>
      <c r="M10" s="594" t="n">
        <v>0</v>
      </c>
      <c r="N10" s="595" t="n">
        <v>0</v>
      </c>
      <c r="O10" s="596" t="n">
        <v>0</v>
      </c>
      <c r="P10" s="597" t="n">
        <v>0</v>
      </c>
      <c r="Q10" s="594" t="n">
        <v>0</v>
      </c>
      <c r="R10" s="595" t="n">
        <v>0</v>
      </c>
      <c r="S10" s="594" t="n">
        <v>0</v>
      </c>
      <c r="T10" s="595" t="n">
        <v>0</v>
      </c>
      <c r="U10" s="594" t="n">
        <v>0</v>
      </c>
      <c r="V10" s="595" t="n">
        <v>0</v>
      </c>
      <c r="W10" s="598" t="n">
        <v>0</v>
      </c>
      <c r="X10" s="595" t="n">
        <v>0</v>
      </c>
      <c r="Y10" s="598" t="n">
        <v>0</v>
      </c>
      <c r="Z10" s="595" t="n">
        <v>0</v>
      </c>
      <c r="AA10" s="599" t="n">
        <f aca="false">SUM(C10,E10,G10,I10,K10,M10,O10,Q10,S10,U10,W10,Y10)</f>
        <v>0</v>
      </c>
      <c r="AB10" s="600" t="n">
        <f aca="false">SUM(D10,F10,H10,J10,L10,N10,P10,R10,T10,V10,X10,Z10)</f>
        <v>0</v>
      </c>
      <c r="AC10" s="601" t="n">
        <f aca="false">t1!N10</f>
        <v>0</v>
      </c>
    </row>
    <row r="11" customFormat="false" ht="14.1" hidden="false" customHeight="true" outlineLevel="0" collapsed="false">
      <c r="A11" s="289" t="str">
        <f aca="false">t1!A11</f>
        <v>DIRIGENTE FUORI D.O. art.110 c.2 TUEL</v>
      </c>
      <c r="B11" s="479" t="str">
        <f aca="false">t1!B11</f>
        <v>0D0098</v>
      </c>
      <c r="C11" s="594" t="n">
        <v>0</v>
      </c>
      <c r="D11" s="595" t="n">
        <v>0</v>
      </c>
      <c r="E11" s="596" t="n">
        <v>0</v>
      </c>
      <c r="F11" s="595" t="n">
        <v>0</v>
      </c>
      <c r="G11" s="594" t="n">
        <v>0</v>
      </c>
      <c r="H11" s="595" t="n">
        <v>0</v>
      </c>
      <c r="I11" s="594" t="n">
        <v>0</v>
      </c>
      <c r="J11" s="595" t="n">
        <v>0</v>
      </c>
      <c r="K11" s="594" t="n">
        <v>0</v>
      </c>
      <c r="L11" s="595" t="n">
        <v>0</v>
      </c>
      <c r="M11" s="594" t="n">
        <v>0</v>
      </c>
      <c r="N11" s="595" t="n">
        <v>0</v>
      </c>
      <c r="O11" s="596" t="n">
        <v>0</v>
      </c>
      <c r="P11" s="597" t="n">
        <v>0</v>
      </c>
      <c r="Q11" s="594" t="n">
        <v>0</v>
      </c>
      <c r="R11" s="595" t="n">
        <v>0</v>
      </c>
      <c r="S11" s="594" t="n">
        <v>0</v>
      </c>
      <c r="T11" s="595" t="n">
        <v>0</v>
      </c>
      <c r="U11" s="594" t="n">
        <v>0</v>
      </c>
      <c r="V11" s="595" t="n">
        <v>0</v>
      </c>
      <c r="W11" s="598" t="n">
        <v>0</v>
      </c>
      <c r="X11" s="595" t="n">
        <v>0</v>
      </c>
      <c r="Y11" s="598" t="n">
        <v>0</v>
      </c>
      <c r="Z11" s="595" t="n">
        <v>0</v>
      </c>
      <c r="AA11" s="599" t="n">
        <f aca="false">SUM(C11,E11,G11,I11,K11,M11,O11,Q11,S11,U11,W11,Y11)</f>
        <v>0</v>
      </c>
      <c r="AB11" s="600" t="n">
        <f aca="false">SUM(D11,F11,H11,J11,L11,N11,P11,R11,T11,V11,X11,Z11)</f>
        <v>0</v>
      </c>
      <c r="AC11" s="601" t="n">
        <f aca="false">t1!N11</f>
        <v>0</v>
      </c>
    </row>
    <row r="12" customFormat="false" ht="14.1" hidden="false" customHeight="true" outlineLevel="0" collapsed="false">
      <c r="A12" s="289" t="str">
        <f aca="false">t1!A12</f>
        <v>ALTE SPECIALIZZ. FUORI D.O.art.110 c.2 TUEL</v>
      </c>
      <c r="B12" s="479" t="str">
        <f aca="false">t1!B12</f>
        <v>0D0095</v>
      </c>
      <c r="C12" s="594" t="n">
        <v>0</v>
      </c>
      <c r="D12" s="595" t="n">
        <v>0</v>
      </c>
      <c r="E12" s="596" t="n">
        <v>0</v>
      </c>
      <c r="F12" s="595" t="n">
        <v>0</v>
      </c>
      <c r="G12" s="594" t="n">
        <v>0</v>
      </c>
      <c r="H12" s="595" t="n">
        <v>0</v>
      </c>
      <c r="I12" s="594" t="n">
        <v>0</v>
      </c>
      <c r="J12" s="595" t="n">
        <v>0</v>
      </c>
      <c r="K12" s="594" t="n">
        <v>0</v>
      </c>
      <c r="L12" s="595" t="n">
        <v>0</v>
      </c>
      <c r="M12" s="594" t="n">
        <v>0</v>
      </c>
      <c r="N12" s="595" t="n">
        <v>0</v>
      </c>
      <c r="O12" s="596" t="n">
        <v>0</v>
      </c>
      <c r="P12" s="597" t="n">
        <v>0</v>
      </c>
      <c r="Q12" s="594" t="n">
        <v>0</v>
      </c>
      <c r="R12" s="595" t="n">
        <v>0</v>
      </c>
      <c r="S12" s="594" t="n">
        <v>0</v>
      </c>
      <c r="T12" s="595" t="n">
        <v>0</v>
      </c>
      <c r="U12" s="594" t="n">
        <v>0</v>
      </c>
      <c r="V12" s="595" t="n">
        <v>0</v>
      </c>
      <c r="W12" s="598" t="n">
        <v>0</v>
      </c>
      <c r="X12" s="595" t="n">
        <v>0</v>
      </c>
      <c r="Y12" s="598" t="n">
        <v>0</v>
      </c>
      <c r="Z12" s="595" t="n">
        <v>0</v>
      </c>
      <c r="AA12" s="599" t="n">
        <f aca="false">SUM(C12,E12,G12,I12,K12,M12,O12,Q12,S12,U12,W12,Y12)</f>
        <v>0</v>
      </c>
      <c r="AB12" s="600" t="n">
        <f aca="false">SUM(D12,F12,H12,J12,L12,N12,P12,R12,T12,V12,X12,Z12)</f>
        <v>0</v>
      </c>
      <c r="AC12" s="601" t="n">
        <f aca="false">t1!N12</f>
        <v>0</v>
      </c>
    </row>
    <row r="13" customFormat="false" ht="14.1" hidden="false" customHeight="true" outlineLevel="0" collapsed="false">
      <c r="A13" s="289" t="str">
        <f aca="false">t1!A13</f>
        <v>DIRIGENTE A TEMPO INDETERMINATO</v>
      </c>
      <c r="B13" s="479" t="str">
        <f aca="false">t1!B13</f>
        <v>0D0164</v>
      </c>
      <c r="C13" s="594" t="n">
        <v>0</v>
      </c>
      <c r="D13" s="595" t="n">
        <v>0</v>
      </c>
      <c r="E13" s="596" t="n">
        <v>0</v>
      </c>
      <c r="F13" s="595" t="n">
        <v>0</v>
      </c>
      <c r="G13" s="594" t="n">
        <v>0</v>
      </c>
      <c r="H13" s="595" t="n">
        <v>0</v>
      </c>
      <c r="I13" s="594" t="n">
        <v>0</v>
      </c>
      <c r="J13" s="595" t="n">
        <v>0</v>
      </c>
      <c r="K13" s="594" t="n">
        <v>0</v>
      </c>
      <c r="L13" s="595" t="n">
        <v>0</v>
      </c>
      <c r="M13" s="594" t="n">
        <v>0</v>
      </c>
      <c r="N13" s="595" t="n">
        <v>0</v>
      </c>
      <c r="O13" s="596" t="n">
        <v>0</v>
      </c>
      <c r="P13" s="597" t="n">
        <v>0</v>
      </c>
      <c r="Q13" s="594" t="n">
        <v>0</v>
      </c>
      <c r="R13" s="595" t="n">
        <v>0</v>
      </c>
      <c r="S13" s="594" t="n">
        <v>0</v>
      </c>
      <c r="T13" s="595" t="n">
        <v>0</v>
      </c>
      <c r="U13" s="594" t="n">
        <v>0</v>
      </c>
      <c r="V13" s="595" t="n">
        <v>0</v>
      </c>
      <c r="W13" s="598" t="n">
        <v>0</v>
      </c>
      <c r="X13" s="595" t="n">
        <v>0</v>
      </c>
      <c r="Y13" s="598" t="n">
        <v>0</v>
      </c>
      <c r="Z13" s="595" t="n">
        <v>0</v>
      </c>
      <c r="AA13" s="599" t="n">
        <f aca="false">SUM(C13,E13,G13,I13,K13,M13,O13,Q13,S13,U13,W13,Y13)</f>
        <v>0</v>
      </c>
      <c r="AB13" s="600" t="n">
        <f aca="false">SUM(D13,F13,H13,J13,L13,N13,P13,R13,T13,V13,X13,Z13)</f>
        <v>0</v>
      </c>
      <c r="AC13" s="601" t="n">
        <f aca="false">t1!N13</f>
        <v>0</v>
      </c>
    </row>
    <row r="14" customFormat="false" ht="14.1" hidden="false" customHeight="true" outlineLevel="0" collapsed="false">
      <c r="A14" s="289" t="str">
        <f aca="false">t1!A14</f>
        <v>DIRIGENTE A TEMPO DET.TO  ART.110 C.1 TUEL</v>
      </c>
      <c r="B14" s="479" t="str">
        <f aca="false">t1!B14</f>
        <v>0D0165</v>
      </c>
      <c r="C14" s="594" t="n">
        <v>0</v>
      </c>
      <c r="D14" s="595" t="n">
        <v>0</v>
      </c>
      <c r="E14" s="596" t="n">
        <v>0</v>
      </c>
      <c r="F14" s="595" t="n">
        <v>0</v>
      </c>
      <c r="G14" s="594" t="n">
        <v>0</v>
      </c>
      <c r="H14" s="595" t="n">
        <v>0</v>
      </c>
      <c r="I14" s="594" t="n">
        <v>0</v>
      </c>
      <c r="J14" s="595" t="n">
        <v>0</v>
      </c>
      <c r="K14" s="594" t="n">
        <v>0</v>
      </c>
      <c r="L14" s="595" t="n">
        <v>0</v>
      </c>
      <c r="M14" s="594" t="n">
        <v>0</v>
      </c>
      <c r="N14" s="595" t="n">
        <v>0</v>
      </c>
      <c r="O14" s="596" t="n">
        <v>1</v>
      </c>
      <c r="P14" s="597" t="n">
        <v>0</v>
      </c>
      <c r="Q14" s="594" t="n">
        <v>0</v>
      </c>
      <c r="R14" s="595" t="n">
        <v>0</v>
      </c>
      <c r="S14" s="594" t="n">
        <v>0</v>
      </c>
      <c r="T14" s="595" t="n">
        <v>0</v>
      </c>
      <c r="U14" s="594" t="n">
        <v>0</v>
      </c>
      <c r="V14" s="595" t="n">
        <v>0</v>
      </c>
      <c r="W14" s="598" t="n">
        <v>0</v>
      </c>
      <c r="X14" s="595" t="n">
        <v>0</v>
      </c>
      <c r="Y14" s="598" t="n">
        <v>0</v>
      </c>
      <c r="Z14" s="595" t="n">
        <v>0</v>
      </c>
      <c r="AA14" s="599" t="n">
        <f aca="false">SUM(C14,E14,G14,I14,K14,M14,O14,Q14,S14,U14,W14,Y14)</f>
        <v>1</v>
      </c>
      <c r="AB14" s="600" t="n">
        <f aca="false">SUM(D14,F14,H14,J14,L14,N14,P14,R14,T14,V14,X14,Z14)</f>
        <v>0</v>
      </c>
      <c r="AC14" s="601" t="n">
        <f aca="false">t1!N14</f>
        <v>1</v>
      </c>
    </row>
    <row r="15" customFormat="false" ht="14.1" hidden="false" customHeight="true" outlineLevel="0" collapsed="false">
      <c r="A15" s="289" t="str">
        <f aca="false">t1!A15</f>
        <v>ALTE SPECIALIZZ. IN D.O. art.110 c.1 TUEL</v>
      </c>
      <c r="B15" s="479" t="str">
        <f aca="false">t1!B15</f>
        <v>0D0I95</v>
      </c>
      <c r="C15" s="594" t="n">
        <v>0</v>
      </c>
      <c r="D15" s="595" t="n">
        <v>0</v>
      </c>
      <c r="E15" s="596" t="n">
        <v>0</v>
      </c>
      <c r="F15" s="595" t="n">
        <v>0</v>
      </c>
      <c r="G15" s="594" t="n">
        <v>0</v>
      </c>
      <c r="H15" s="595" t="n">
        <v>0</v>
      </c>
      <c r="I15" s="594" t="n">
        <v>0</v>
      </c>
      <c r="J15" s="595" t="n">
        <v>0</v>
      </c>
      <c r="K15" s="594" t="n">
        <v>0</v>
      </c>
      <c r="L15" s="595" t="n">
        <v>0</v>
      </c>
      <c r="M15" s="594" t="n">
        <v>0</v>
      </c>
      <c r="N15" s="595" t="n">
        <v>0</v>
      </c>
      <c r="O15" s="596" t="n">
        <v>0</v>
      </c>
      <c r="P15" s="597" t="n">
        <v>0</v>
      </c>
      <c r="Q15" s="594" t="n">
        <v>0</v>
      </c>
      <c r="R15" s="595" t="n">
        <v>0</v>
      </c>
      <c r="S15" s="594" t="n">
        <v>0</v>
      </c>
      <c r="T15" s="595" t="n">
        <v>0</v>
      </c>
      <c r="U15" s="594" t="n">
        <v>0</v>
      </c>
      <c r="V15" s="595" t="n">
        <v>0</v>
      </c>
      <c r="W15" s="598" t="n">
        <v>0</v>
      </c>
      <c r="X15" s="595" t="n">
        <v>0</v>
      </c>
      <c r="Y15" s="598" t="n">
        <v>0</v>
      </c>
      <c r="Z15" s="595" t="n">
        <v>0</v>
      </c>
      <c r="AA15" s="599" t="n">
        <f aca="false">SUM(C15,E15,G15,I15,K15,M15,O15,Q15,S15,U15,W15,Y15)</f>
        <v>0</v>
      </c>
      <c r="AB15" s="600" t="n">
        <f aca="false">SUM(D15,F15,H15,J15,L15,N15,P15,R15,T15,V15,X15,Z15)</f>
        <v>0</v>
      </c>
      <c r="AC15" s="601" t="n">
        <f aca="false">t1!N15</f>
        <v>0</v>
      </c>
    </row>
    <row r="16" customFormat="false" ht="14.1" hidden="false" customHeight="true" outlineLevel="0" collapsed="false">
      <c r="A16" s="289" t="str">
        <f aca="false">t1!A16</f>
        <v>POSIZ. ECON. D6 - PROFILI ACCESSO D3</v>
      </c>
      <c r="B16" s="479" t="str">
        <f aca="false">t1!B16</f>
        <v>0D6A00</v>
      </c>
      <c r="C16" s="594" t="n">
        <v>0</v>
      </c>
      <c r="D16" s="595" t="n">
        <v>0</v>
      </c>
      <c r="E16" s="596" t="n">
        <v>0</v>
      </c>
      <c r="F16" s="595" t="n">
        <v>0</v>
      </c>
      <c r="G16" s="594" t="n">
        <v>0</v>
      </c>
      <c r="H16" s="595" t="n">
        <v>0</v>
      </c>
      <c r="I16" s="594" t="n">
        <v>0</v>
      </c>
      <c r="J16" s="595" t="n">
        <v>0</v>
      </c>
      <c r="K16" s="594" t="n">
        <v>0</v>
      </c>
      <c r="L16" s="595" t="n">
        <v>0</v>
      </c>
      <c r="M16" s="594" t="n">
        <v>0</v>
      </c>
      <c r="N16" s="595" t="n">
        <v>0</v>
      </c>
      <c r="O16" s="596" t="n">
        <v>0</v>
      </c>
      <c r="P16" s="597" t="n">
        <v>0</v>
      </c>
      <c r="Q16" s="594" t="n">
        <v>0</v>
      </c>
      <c r="R16" s="595" t="n">
        <v>0</v>
      </c>
      <c r="S16" s="594" t="n">
        <v>0</v>
      </c>
      <c r="T16" s="595" t="n">
        <v>1</v>
      </c>
      <c r="U16" s="594" t="n">
        <v>0</v>
      </c>
      <c r="V16" s="595" t="n">
        <v>0</v>
      </c>
      <c r="W16" s="598" t="n">
        <v>1</v>
      </c>
      <c r="X16" s="595" t="n">
        <v>0</v>
      </c>
      <c r="Y16" s="598" t="n">
        <v>0</v>
      </c>
      <c r="Z16" s="595" t="n">
        <v>0</v>
      </c>
      <c r="AA16" s="599" t="n">
        <f aca="false">SUM(C16,E16,G16,I16,K16,M16,O16,Q16,S16,U16,W16,Y16)</f>
        <v>1</v>
      </c>
      <c r="AB16" s="600" t="n">
        <f aca="false">SUM(D16,F16,H16,J16,L16,N16,P16,R16,T16,V16,X16,Z16)</f>
        <v>1</v>
      </c>
      <c r="AC16" s="601" t="n">
        <f aca="false">t1!N16</f>
        <v>1</v>
      </c>
    </row>
    <row r="17" customFormat="false" ht="14.1" hidden="false" customHeight="true" outlineLevel="0" collapsed="false">
      <c r="A17" s="289" t="str">
        <f aca="false">t1!A17</f>
        <v>POSIZ. ECON. D6 - PROFILO ACCESSO D1</v>
      </c>
      <c r="B17" s="479" t="str">
        <f aca="false">t1!B17</f>
        <v>0D6000</v>
      </c>
      <c r="C17" s="594" t="n">
        <v>0</v>
      </c>
      <c r="D17" s="595" t="n">
        <v>0</v>
      </c>
      <c r="E17" s="596" t="n">
        <v>0</v>
      </c>
      <c r="F17" s="595" t="n">
        <v>0</v>
      </c>
      <c r="G17" s="594" t="n">
        <v>0</v>
      </c>
      <c r="H17" s="595" t="n">
        <v>0</v>
      </c>
      <c r="I17" s="594" t="n">
        <v>0</v>
      </c>
      <c r="J17" s="595" t="n">
        <v>0</v>
      </c>
      <c r="K17" s="594" t="n">
        <v>0</v>
      </c>
      <c r="L17" s="595" t="n">
        <v>0</v>
      </c>
      <c r="M17" s="594" t="n">
        <v>0</v>
      </c>
      <c r="N17" s="595" t="n">
        <v>0</v>
      </c>
      <c r="O17" s="596" t="n">
        <v>1</v>
      </c>
      <c r="P17" s="597" t="n">
        <v>0</v>
      </c>
      <c r="Q17" s="594" t="n">
        <v>0</v>
      </c>
      <c r="R17" s="595" t="n">
        <v>1</v>
      </c>
      <c r="S17" s="594" t="n">
        <v>1</v>
      </c>
      <c r="T17" s="595" t="n">
        <v>0</v>
      </c>
      <c r="U17" s="594" t="n">
        <v>0</v>
      </c>
      <c r="V17" s="595" t="n">
        <v>0</v>
      </c>
      <c r="W17" s="598" t="n">
        <v>0</v>
      </c>
      <c r="X17" s="595" t="n">
        <v>0</v>
      </c>
      <c r="Y17" s="598" t="n">
        <v>0</v>
      </c>
      <c r="Z17" s="595" t="n">
        <v>0</v>
      </c>
      <c r="AA17" s="599" t="n">
        <f aca="false">SUM(C17,E17,G17,I17,K17,M17,O17,Q17,S17,U17,W17,Y17)</f>
        <v>2</v>
      </c>
      <c r="AB17" s="600" t="n">
        <f aca="false">SUM(D17,F17,H17,J17,L17,N17,P17,R17,T17,V17,X17,Z17)</f>
        <v>1</v>
      </c>
      <c r="AC17" s="601" t="n">
        <f aca="false">t1!N17</f>
        <v>1</v>
      </c>
    </row>
    <row r="18" customFormat="false" ht="14.1" hidden="false" customHeight="true" outlineLevel="0" collapsed="false">
      <c r="A18" s="289" t="str">
        <f aca="false">t1!A18</f>
        <v>POSIZ. ECON. D5 PROFILI ACCESSO D3</v>
      </c>
      <c r="B18" s="479" t="str">
        <f aca="false">t1!B18</f>
        <v>052486</v>
      </c>
      <c r="C18" s="594" t="n">
        <v>0</v>
      </c>
      <c r="D18" s="595" t="n">
        <v>0</v>
      </c>
      <c r="E18" s="596" t="n">
        <v>0</v>
      </c>
      <c r="F18" s="595" t="n">
        <v>0</v>
      </c>
      <c r="G18" s="594" t="n">
        <v>0</v>
      </c>
      <c r="H18" s="595" t="n">
        <v>0</v>
      </c>
      <c r="I18" s="594" t="n">
        <v>0</v>
      </c>
      <c r="J18" s="595" t="n">
        <v>0</v>
      </c>
      <c r="K18" s="594" t="n">
        <v>0</v>
      </c>
      <c r="L18" s="595" t="n">
        <v>0</v>
      </c>
      <c r="M18" s="594" t="n">
        <v>0</v>
      </c>
      <c r="N18" s="595" t="n">
        <v>0</v>
      </c>
      <c r="O18" s="596" t="n">
        <v>0</v>
      </c>
      <c r="P18" s="597" t="n">
        <v>0</v>
      </c>
      <c r="Q18" s="594" t="n">
        <v>0</v>
      </c>
      <c r="R18" s="595" t="n">
        <v>0</v>
      </c>
      <c r="S18" s="594" t="n">
        <v>0</v>
      </c>
      <c r="T18" s="595" t="n">
        <v>0</v>
      </c>
      <c r="U18" s="594" t="n">
        <v>0</v>
      </c>
      <c r="V18" s="595" t="n">
        <v>0</v>
      </c>
      <c r="W18" s="598" t="n">
        <v>0</v>
      </c>
      <c r="X18" s="595" t="n">
        <v>0</v>
      </c>
      <c r="Y18" s="598" t="n">
        <v>0</v>
      </c>
      <c r="Z18" s="595" t="n">
        <v>0</v>
      </c>
      <c r="AA18" s="599" t="n">
        <f aca="false">SUM(C18,E18,G18,I18,K18,M18,O18,Q18,S18,U18,W18,Y18)</f>
        <v>0</v>
      </c>
      <c r="AB18" s="600" t="n">
        <f aca="false">SUM(D18,F18,H18,J18,L18,N18,P18,R18,T18,V18,X18,Z18)</f>
        <v>0</v>
      </c>
      <c r="AC18" s="601" t="n">
        <f aca="false">t1!N18</f>
        <v>0</v>
      </c>
    </row>
    <row r="19" customFormat="false" ht="14.1" hidden="false" customHeight="true" outlineLevel="0" collapsed="false">
      <c r="A19" s="289" t="str">
        <f aca="false">t1!A19</f>
        <v>POSIZ. ECON. D5 PROFILI ACCESSO D1</v>
      </c>
      <c r="B19" s="479" t="str">
        <f aca="false">t1!B19</f>
        <v>052487</v>
      </c>
      <c r="C19" s="594" t="n">
        <v>0</v>
      </c>
      <c r="D19" s="595" t="n">
        <v>0</v>
      </c>
      <c r="E19" s="596" t="n">
        <v>0</v>
      </c>
      <c r="F19" s="595" t="n">
        <v>0</v>
      </c>
      <c r="G19" s="594" t="n">
        <v>0</v>
      </c>
      <c r="H19" s="595" t="n">
        <v>0</v>
      </c>
      <c r="I19" s="594" t="n">
        <v>0</v>
      </c>
      <c r="J19" s="595" t="n">
        <v>0</v>
      </c>
      <c r="K19" s="594" t="n">
        <v>0</v>
      </c>
      <c r="L19" s="595" t="n">
        <v>0</v>
      </c>
      <c r="M19" s="594" t="n">
        <v>0</v>
      </c>
      <c r="N19" s="595" t="n">
        <v>0</v>
      </c>
      <c r="O19" s="596" t="n">
        <v>0</v>
      </c>
      <c r="P19" s="597" t="n">
        <v>0</v>
      </c>
      <c r="Q19" s="594" t="n">
        <v>0</v>
      </c>
      <c r="R19" s="595" t="n">
        <v>0</v>
      </c>
      <c r="S19" s="594" t="n">
        <v>0</v>
      </c>
      <c r="T19" s="595" t="n">
        <v>0</v>
      </c>
      <c r="U19" s="594" t="n">
        <v>0</v>
      </c>
      <c r="V19" s="595" t="n">
        <v>0</v>
      </c>
      <c r="W19" s="598" t="n">
        <v>0</v>
      </c>
      <c r="X19" s="595" t="n">
        <v>0</v>
      </c>
      <c r="Y19" s="598" t="n">
        <v>0</v>
      </c>
      <c r="Z19" s="595" t="n">
        <v>0</v>
      </c>
      <c r="AA19" s="599" t="n">
        <f aca="false">SUM(C19,E19,G19,I19,K19,M19,O19,Q19,S19,U19,W19,Y19)</f>
        <v>0</v>
      </c>
      <c r="AB19" s="600" t="n">
        <f aca="false">SUM(D19,F19,H19,J19,L19,N19,P19,R19,T19,V19,X19,Z19)</f>
        <v>0</v>
      </c>
      <c r="AC19" s="601" t="n">
        <f aca="false">t1!N19</f>
        <v>0</v>
      </c>
    </row>
    <row r="20" customFormat="false" ht="14.1" hidden="false" customHeight="true" outlineLevel="0" collapsed="false">
      <c r="A20" s="289" t="str">
        <f aca="false">t1!A20</f>
        <v>POSIZ. ECON. D4 PROFILI ACCESSO D3</v>
      </c>
      <c r="B20" s="479" t="str">
        <f aca="false">t1!B20</f>
        <v>051488</v>
      </c>
      <c r="C20" s="594" t="n">
        <v>0</v>
      </c>
      <c r="D20" s="595" t="n">
        <v>0</v>
      </c>
      <c r="E20" s="596" t="n">
        <v>0</v>
      </c>
      <c r="F20" s="595" t="n">
        <v>0</v>
      </c>
      <c r="G20" s="594" t="n">
        <v>0</v>
      </c>
      <c r="H20" s="595" t="n">
        <v>0</v>
      </c>
      <c r="I20" s="594" t="n">
        <v>0</v>
      </c>
      <c r="J20" s="595" t="n">
        <v>0</v>
      </c>
      <c r="K20" s="594" t="n">
        <v>0</v>
      </c>
      <c r="L20" s="595" t="n">
        <v>0</v>
      </c>
      <c r="M20" s="594" t="n">
        <v>0</v>
      </c>
      <c r="N20" s="595" t="n">
        <v>0</v>
      </c>
      <c r="O20" s="596" t="n">
        <v>0</v>
      </c>
      <c r="P20" s="597" t="n">
        <v>0</v>
      </c>
      <c r="Q20" s="594" t="n">
        <v>0</v>
      </c>
      <c r="R20" s="595" t="n">
        <v>0</v>
      </c>
      <c r="S20" s="594" t="n">
        <v>0</v>
      </c>
      <c r="T20" s="595" t="n">
        <v>0</v>
      </c>
      <c r="U20" s="594" t="n">
        <v>0</v>
      </c>
      <c r="V20" s="595" t="n">
        <v>0</v>
      </c>
      <c r="W20" s="598" t="n">
        <v>0</v>
      </c>
      <c r="X20" s="595" t="n">
        <v>0</v>
      </c>
      <c r="Y20" s="598" t="n">
        <v>0</v>
      </c>
      <c r="Z20" s="595" t="n">
        <v>0</v>
      </c>
      <c r="AA20" s="599" t="n">
        <f aca="false">SUM(C20,E20,G20,I20,K20,M20,O20,Q20,S20,U20,W20,Y20)</f>
        <v>0</v>
      </c>
      <c r="AB20" s="600" t="n">
        <f aca="false">SUM(D20,F20,H20,J20,L20,N20,P20,R20,T20,V20,X20,Z20)</f>
        <v>0</v>
      </c>
      <c r="AC20" s="601" t="n">
        <f aca="false">t1!N20</f>
        <v>0</v>
      </c>
    </row>
    <row r="21" customFormat="false" ht="14.1" hidden="false" customHeight="true" outlineLevel="0" collapsed="false">
      <c r="A21" s="289" t="str">
        <f aca="false">t1!A21</f>
        <v>POSIZ. ECON. D4 PROFILI ACCESSO D1</v>
      </c>
      <c r="B21" s="479" t="str">
        <f aca="false">t1!B21</f>
        <v>051489</v>
      </c>
      <c r="C21" s="594" t="n">
        <v>0</v>
      </c>
      <c r="D21" s="595" t="n">
        <v>0</v>
      </c>
      <c r="E21" s="596" t="n">
        <v>0</v>
      </c>
      <c r="F21" s="595" t="n">
        <v>0</v>
      </c>
      <c r="G21" s="594" t="n">
        <v>0</v>
      </c>
      <c r="H21" s="595" t="n">
        <v>0</v>
      </c>
      <c r="I21" s="594" t="n">
        <v>0</v>
      </c>
      <c r="J21" s="595" t="n">
        <v>0</v>
      </c>
      <c r="K21" s="594" t="n">
        <v>0</v>
      </c>
      <c r="L21" s="595" t="n">
        <v>0</v>
      </c>
      <c r="M21" s="594" t="n">
        <v>0</v>
      </c>
      <c r="N21" s="595" t="n">
        <v>0</v>
      </c>
      <c r="O21" s="596" t="n">
        <v>0</v>
      </c>
      <c r="P21" s="597" t="n">
        <v>0</v>
      </c>
      <c r="Q21" s="594" t="n">
        <v>0</v>
      </c>
      <c r="R21" s="595" t="n">
        <v>0</v>
      </c>
      <c r="S21" s="594" t="n">
        <v>0</v>
      </c>
      <c r="T21" s="595" t="n">
        <v>0</v>
      </c>
      <c r="U21" s="594" t="n">
        <v>0</v>
      </c>
      <c r="V21" s="595" t="n">
        <v>0</v>
      </c>
      <c r="W21" s="598" t="n">
        <v>0</v>
      </c>
      <c r="X21" s="595" t="n">
        <v>0</v>
      </c>
      <c r="Y21" s="598" t="n">
        <v>0</v>
      </c>
      <c r="Z21" s="595" t="n">
        <v>0</v>
      </c>
      <c r="AA21" s="599" t="n">
        <f aca="false">SUM(C21,E21,G21,I21,K21,M21,O21,Q21,S21,U21,W21,Y21)</f>
        <v>0</v>
      </c>
      <c r="AB21" s="600" t="n">
        <f aca="false">SUM(D21,F21,H21,J21,L21,N21,P21,R21,T21,V21,X21,Z21)</f>
        <v>0</v>
      </c>
      <c r="AC21" s="601" t="n">
        <f aca="false">t1!N21</f>
        <v>0</v>
      </c>
    </row>
    <row r="22" customFormat="false" ht="14.1" hidden="false" customHeight="true" outlineLevel="0" collapsed="false">
      <c r="A22" s="289" t="str">
        <f aca="false">t1!A22</f>
        <v>POSIZIONE ECONOMICA DI ACCESSO D3</v>
      </c>
      <c r="B22" s="479" t="str">
        <f aca="false">t1!B22</f>
        <v>058000</v>
      </c>
      <c r="C22" s="594" t="n">
        <v>0</v>
      </c>
      <c r="D22" s="595" t="n">
        <v>0</v>
      </c>
      <c r="E22" s="596" t="n">
        <v>0</v>
      </c>
      <c r="F22" s="595" t="n">
        <v>0</v>
      </c>
      <c r="G22" s="594" t="n">
        <v>0</v>
      </c>
      <c r="H22" s="595" t="n">
        <v>0</v>
      </c>
      <c r="I22" s="594" t="n">
        <v>0</v>
      </c>
      <c r="J22" s="595" t="n">
        <v>0</v>
      </c>
      <c r="K22" s="594" t="n">
        <v>0</v>
      </c>
      <c r="L22" s="595" t="n">
        <v>0</v>
      </c>
      <c r="M22" s="594" t="n">
        <v>0</v>
      </c>
      <c r="N22" s="595" t="n">
        <v>0</v>
      </c>
      <c r="O22" s="596" t="n">
        <v>0</v>
      </c>
      <c r="P22" s="597" t="n">
        <v>0</v>
      </c>
      <c r="Q22" s="594" t="n">
        <v>0</v>
      </c>
      <c r="R22" s="595" t="n">
        <v>0</v>
      </c>
      <c r="S22" s="594" t="n">
        <v>0</v>
      </c>
      <c r="T22" s="595" t="n">
        <v>0</v>
      </c>
      <c r="U22" s="594" t="n">
        <v>0</v>
      </c>
      <c r="V22" s="595" t="n">
        <v>0</v>
      </c>
      <c r="W22" s="598" t="n">
        <v>0</v>
      </c>
      <c r="X22" s="595" t="n">
        <v>0</v>
      </c>
      <c r="Y22" s="598" t="n">
        <v>0</v>
      </c>
      <c r="Z22" s="595" t="n">
        <v>0</v>
      </c>
      <c r="AA22" s="599" t="n">
        <f aca="false">SUM(C22,E22,G22,I22,K22,M22,O22,Q22,S22,U22,W22,Y22)</f>
        <v>0</v>
      </c>
      <c r="AB22" s="600" t="n">
        <f aca="false">SUM(D22,F22,H22,J22,L22,N22,P22,R22,T22,V22,X22,Z22)</f>
        <v>0</v>
      </c>
      <c r="AC22" s="601" t="n">
        <f aca="false">t1!N22</f>
        <v>0</v>
      </c>
    </row>
    <row r="23" customFormat="false" ht="14.1" hidden="false" customHeight="true" outlineLevel="0" collapsed="false">
      <c r="A23" s="289" t="str">
        <f aca="false">t1!A23</f>
        <v>POSIZIONE ECONOMICA D3</v>
      </c>
      <c r="B23" s="479" t="str">
        <f aca="false">t1!B23</f>
        <v>050000</v>
      </c>
      <c r="C23" s="594" t="n">
        <v>0</v>
      </c>
      <c r="D23" s="595" t="n">
        <v>0</v>
      </c>
      <c r="E23" s="596" t="n">
        <v>0</v>
      </c>
      <c r="F23" s="595" t="n">
        <v>0</v>
      </c>
      <c r="G23" s="594" t="n">
        <v>0</v>
      </c>
      <c r="H23" s="595" t="n">
        <v>0</v>
      </c>
      <c r="I23" s="594" t="n">
        <v>0</v>
      </c>
      <c r="J23" s="595" t="n">
        <v>0</v>
      </c>
      <c r="K23" s="594" t="n">
        <v>0</v>
      </c>
      <c r="L23" s="595" t="n">
        <v>0</v>
      </c>
      <c r="M23" s="594" t="n">
        <v>1</v>
      </c>
      <c r="N23" s="595" t="n">
        <v>0</v>
      </c>
      <c r="O23" s="596" t="n">
        <v>0</v>
      </c>
      <c r="P23" s="597" t="n">
        <v>1</v>
      </c>
      <c r="Q23" s="594" t="n">
        <v>0</v>
      </c>
      <c r="R23" s="595" t="n">
        <v>0</v>
      </c>
      <c r="S23" s="594" t="n">
        <v>0</v>
      </c>
      <c r="T23" s="595" t="n">
        <v>1</v>
      </c>
      <c r="U23" s="594" t="n">
        <v>0</v>
      </c>
      <c r="V23" s="595" t="n">
        <v>0</v>
      </c>
      <c r="W23" s="598" t="n">
        <v>0</v>
      </c>
      <c r="X23" s="595" t="n">
        <v>0</v>
      </c>
      <c r="Y23" s="598" t="n">
        <v>0</v>
      </c>
      <c r="Z23" s="595" t="n">
        <v>0</v>
      </c>
      <c r="AA23" s="599" t="n">
        <f aca="false">SUM(C23,E23,G23,I23,K23,M23,O23,Q23,S23,U23,W23,Y23)</f>
        <v>1</v>
      </c>
      <c r="AB23" s="600" t="n">
        <f aca="false">SUM(D23,F23,H23,J23,L23,N23,P23,R23,T23,V23,X23,Z23)</f>
        <v>2</v>
      </c>
      <c r="AC23" s="601" t="n">
        <f aca="false">t1!N23</f>
        <v>1</v>
      </c>
    </row>
    <row r="24" customFormat="false" ht="14.1" hidden="false" customHeight="true" outlineLevel="0" collapsed="false">
      <c r="A24" s="289" t="str">
        <f aca="false">t1!A24</f>
        <v>POSIZIONE ECONOMICA D2</v>
      </c>
      <c r="B24" s="479" t="str">
        <f aca="false">t1!B24</f>
        <v>049000</v>
      </c>
      <c r="C24" s="594" t="n">
        <v>0</v>
      </c>
      <c r="D24" s="595" t="n">
        <v>0</v>
      </c>
      <c r="E24" s="596" t="n">
        <v>0</v>
      </c>
      <c r="F24" s="595" t="n">
        <v>0</v>
      </c>
      <c r="G24" s="594" t="n">
        <v>0</v>
      </c>
      <c r="H24" s="595" t="n">
        <v>0</v>
      </c>
      <c r="I24" s="594" t="n">
        <v>0</v>
      </c>
      <c r="J24" s="595" t="n">
        <v>0</v>
      </c>
      <c r="K24" s="594" t="n">
        <v>0</v>
      </c>
      <c r="L24" s="595" t="n">
        <v>0</v>
      </c>
      <c r="M24" s="594" t="n">
        <v>0</v>
      </c>
      <c r="N24" s="595" t="n">
        <v>0</v>
      </c>
      <c r="O24" s="596" t="n">
        <v>0</v>
      </c>
      <c r="P24" s="597" t="n">
        <v>1</v>
      </c>
      <c r="Q24" s="594" t="n">
        <v>0</v>
      </c>
      <c r="R24" s="595" t="n">
        <v>0</v>
      </c>
      <c r="S24" s="594" t="n">
        <v>0</v>
      </c>
      <c r="T24" s="595" t="n">
        <v>1</v>
      </c>
      <c r="U24" s="594" t="n">
        <v>0</v>
      </c>
      <c r="V24" s="595" t="n">
        <v>0</v>
      </c>
      <c r="W24" s="598" t="n">
        <v>0</v>
      </c>
      <c r="X24" s="595" t="n">
        <v>0</v>
      </c>
      <c r="Y24" s="598" t="n">
        <v>0</v>
      </c>
      <c r="Z24" s="595" t="n">
        <v>0</v>
      </c>
      <c r="AA24" s="599" t="n">
        <f aca="false">SUM(C24,E24,G24,I24,K24,M24,O24,Q24,S24,U24,W24,Y24)</f>
        <v>0</v>
      </c>
      <c r="AB24" s="600" t="n">
        <f aca="false">SUM(D24,F24,H24,J24,L24,N24,P24,R24,T24,V24,X24,Z24)</f>
        <v>2</v>
      </c>
      <c r="AC24" s="601" t="n">
        <f aca="false">t1!N24</f>
        <v>1</v>
      </c>
    </row>
    <row r="25" customFormat="false" ht="14.1" hidden="false" customHeight="true" outlineLevel="0" collapsed="false">
      <c r="A25" s="289" t="str">
        <f aca="false">t1!A25</f>
        <v>POSIZIONE ECONOMICA DI ACCESSO D1</v>
      </c>
      <c r="B25" s="479" t="str">
        <f aca="false">t1!B25</f>
        <v>057000</v>
      </c>
      <c r="C25" s="594" t="n">
        <v>0</v>
      </c>
      <c r="D25" s="595" t="n">
        <v>0</v>
      </c>
      <c r="E25" s="596" t="n">
        <v>0</v>
      </c>
      <c r="F25" s="595" t="n">
        <v>0</v>
      </c>
      <c r="G25" s="594" t="n">
        <v>0</v>
      </c>
      <c r="H25" s="595" t="n">
        <v>0</v>
      </c>
      <c r="I25" s="594" t="n">
        <v>0</v>
      </c>
      <c r="J25" s="595" t="n">
        <v>0</v>
      </c>
      <c r="K25" s="594" t="n">
        <v>0</v>
      </c>
      <c r="L25" s="595" t="n">
        <v>2</v>
      </c>
      <c r="M25" s="594" t="n">
        <v>1</v>
      </c>
      <c r="N25" s="595" t="n">
        <v>3</v>
      </c>
      <c r="O25" s="596" t="n">
        <v>0</v>
      </c>
      <c r="P25" s="597" t="n">
        <v>2</v>
      </c>
      <c r="Q25" s="594" t="n">
        <v>1</v>
      </c>
      <c r="R25" s="595" t="n">
        <v>0</v>
      </c>
      <c r="S25" s="594" t="n">
        <v>0</v>
      </c>
      <c r="T25" s="595" t="n">
        <v>0</v>
      </c>
      <c r="U25" s="594" t="n">
        <v>0</v>
      </c>
      <c r="V25" s="595" t="n">
        <v>0</v>
      </c>
      <c r="W25" s="598" t="n">
        <v>0</v>
      </c>
      <c r="X25" s="595" t="n">
        <v>0</v>
      </c>
      <c r="Y25" s="598" t="n">
        <v>0</v>
      </c>
      <c r="Z25" s="595" t="n">
        <v>0</v>
      </c>
      <c r="AA25" s="599" t="n">
        <f aca="false">SUM(C25,E25,G25,I25,K25,M25,O25,Q25,S25,U25,W25,Y25)</f>
        <v>2</v>
      </c>
      <c r="AB25" s="600" t="n">
        <f aca="false">SUM(D25,F25,H25,J25,L25,N25,P25,R25,T25,V25,X25,Z25)</f>
        <v>7</v>
      </c>
      <c r="AC25" s="601" t="n">
        <f aca="false">t1!N25</f>
        <v>1</v>
      </c>
    </row>
    <row r="26" customFormat="false" ht="14.1" hidden="false" customHeight="true" outlineLevel="0" collapsed="false">
      <c r="A26" s="289" t="str">
        <f aca="false">t1!A26</f>
        <v>POSIZIONE ECONOMICA C5</v>
      </c>
      <c r="B26" s="479" t="str">
        <f aca="false">t1!B26</f>
        <v>046000</v>
      </c>
      <c r="C26" s="594" t="n">
        <v>0</v>
      </c>
      <c r="D26" s="595" t="n">
        <v>0</v>
      </c>
      <c r="E26" s="596" t="n">
        <v>0</v>
      </c>
      <c r="F26" s="595" t="n">
        <v>0</v>
      </c>
      <c r="G26" s="594" t="n">
        <v>0</v>
      </c>
      <c r="H26" s="595" t="n">
        <v>0</v>
      </c>
      <c r="I26" s="594" t="n">
        <v>0</v>
      </c>
      <c r="J26" s="595" t="n">
        <v>0</v>
      </c>
      <c r="K26" s="594" t="n">
        <v>0</v>
      </c>
      <c r="L26" s="595" t="n">
        <v>0</v>
      </c>
      <c r="M26" s="594" t="n">
        <v>1</v>
      </c>
      <c r="N26" s="595" t="n">
        <v>0</v>
      </c>
      <c r="O26" s="596" t="n">
        <v>1</v>
      </c>
      <c r="P26" s="597" t="n">
        <v>0</v>
      </c>
      <c r="Q26" s="594" t="n">
        <v>2</v>
      </c>
      <c r="R26" s="595" t="n">
        <v>0</v>
      </c>
      <c r="S26" s="594" t="n">
        <v>0</v>
      </c>
      <c r="T26" s="595" t="n">
        <v>1</v>
      </c>
      <c r="U26" s="594" t="n">
        <v>0</v>
      </c>
      <c r="V26" s="595" t="n">
        <v>1</v>
      </c>
      <c r="W26" s="598" t="n">
        <v>0</v>
      </c>
      <c r="X26" s="595" t="n">
        <v>0</v>
      </c>
      <c r="Y26" s="598" t="n">
        <v>0</v>
      </c>
      <c r="Z26" s="595" t="n">
        <v>0</v>
      </c>
      <c r="AA26" s="599" t="n">
        <f aca="false">SUM(C26,E26,G26,I26,K26,M26,O26,Q26,S26,U26,W26,Y26)</f>
        <v>4</v>
      </c>
      <c r="AB26" s="600" t="n">
        <f aca="false">SUM(D26,F26,H26,J26,L26,N26,P26,R26,T26,V26,X26,Z26)</f>
        <v>2</v>
      </c>
      <c r="AC26" s="601" t="n">
        <f aca="false">t1!N26</f>
        <v>1</v>
      </c>
    </row>
    <row r="27" customFormat="false" ht="14.1" hidden="false" customHeight="true" outlineLevel="0" collapsed="false">
      <c r="A27" s="289" t="str">
        <f aca="false">t1!A27</f>
        <v>POSIZIONE ECONOMICA C4</v>
      </c>
      <c r="B27" s="479" t="str">
        <f aca="false">t1!B27</f>
        <v>045000</v>
      </c>
      <c r="C27" s="594" t="n">
        <v>0</v>
      </c>
      <c r="D27" s="595" t="n">
        <v>0</v>
      </c>
      <c r="E27" s="596" t="n">
        <v>0</v>
      </c>
      <c r="F27" s="595" t="n">
        <v>0</v>
      </c>
      <c r="G27" s="594" t="n">
        <v>0</v>
      </c>
      <c r="H27" s="595" t="n">
        <v>0</v>
      </c>
      <c r="I27" s="594" t="n">
        <v>0</v>
      </c>
      <c r="J27" s="595" t="n">
        <v>0</v>
      </c>
      <c r="K27" s="594" t="n">
        <v>0</v>
      </c>
      <c r="L27" s="595" t="n">
        <v>0</v>
      </c>
      <c r="M27" s="594" t="n">
        <v>0</v>
      </c>
      <c r="N27" s="595" t="n">
        <v>0</v>
      </c>
      <c r="O27" s="596" t="n">
        <v>0</v>
      </c>
      <c r="P27" s="597" t="n">
        <v>0</v>
      </c>
      <c r="Q27" s="594" t="n">
        <v>1</v>
      </c>
      <c r="R27" s="595" t="n">
        <v>0</v>
      </c>
      <c r="S27" s="594" t="n">
        <v>0</v>
      </c>
      <c r="T27" s="595" t="n">
        <v>0</v>
      </c>
      <c r="U27" s="594" t="n">
        <v>0</v>
      </c>
      <c r="V27" s="595" t="n">
        <v>0</v>
      </c>
      <c r="W27" s="598" t="n">
        <v>0</v>
      </c>
      <c r="X27" s="595" t="n">
        <v>0</v>
      </c>
      <c r="Y27" s="598" t="n">
        <v>0</v>
      </c>
      <c r="Z27" s="595" t="n">
        <v>0</v>
      </c>
      <c r="AA27" s="599" t="n">
        <f aca="false">SUM(C27,E27,G27,I27,K27,M27,O27,Q27,S27,U27,W27,Y27)</f>
        <v>1</v>
      </c>
      <c r="AB27" s="600" t="n">
        <f aca="false">SUM(D27,F27,H27,J27,L27,N27,P27,R27,T27,V27,X27,Z27)</f>
        <v>0</v>
      </c>
      <c r="AC27" s="601" t="n">
        <f aca="false">t1!N27</f>
        <v>1</v>
      </c>
    </row>
    <row r="28" customFormat="false" ht="14.1" hidden="false" customHeight="true" outlineLevel="0" collapsed="false">
      <c r="A28" s="289" t="str">
        <f aca="false">t1!A28</f>
        <v>POSIZIONE ECONOMICA C3</v>
      </c>
      <c r="B28" s="479" t="str">
        <f aca="false">t1!B28</f>
        <v>043000</v>
      </c>
      <c r="C28" s="594" t="n">
        <v>0</v>
      </c>
      <c r="D28" s="595" t="n">
        <v>0</v>
      </c>
      <c r="E28" s="596" t="n">
        <v>0</v>
      </c>
      <c r="F28" s="595" t="n">
        <v>0</v>
      </c>
      <c r="G28" s="594" t="n">
        <v>0</v>
      </c>
      <c r="H28" s="595" t="n">
        <v>0</v>
      </c>
      <c r="I28" s="594" t="n">
        <v>0</v>
      </c>
      <c r="J28" s="595" t="n">
        <v>0</v>
      </c>
      <c r="K28" s="594" t="n">
        <v>0</v>
      </c>
      <c r="L28" s="595" t="n">
        <v>0</v>
      </c>
      <c r="M28" s="594" t="n">
        <v>0</v>
      </c>
      <c r="N28" s="595" t="n">
        <v>0</v>
      </c>
      <c r="O28" s="596" t="n">
        <v>0</v>
      </c>
      <c r="P28" s="597" t="n">
        <v>0</v>
      </c>
      <c r="Q28" s="594" t="n">
        <v>0</v>
      </c>
      <c r="R28" s="595" t="n">
        <v>1</v>
      </c>
      <c r="S28" s="594" t="n">
        <v>0</v>
      </c>
      <c r="T28" s="595" t="n">
        <v>0</v>
      </c>
      <c r="U28" s="594" t="n">
        <v>0</v>
      </c>
      <c r="V28" s="595" t="n">
        <v>0</v>
      </c>
      <c r="W28" s="598" t="n">
        <v>0</v>
      </c>
      <c r="X28" s="595" t="n">
        <v>0</v>
      </c>
      <c r="Y28" s="598" t="n">
        <v>0</v>
      </c>
      <c r="Z28" s="595" t="n">
        <v>0</v>
      </c>
      <c r="AA28" s="599" t="n">
        <f aca="false">SUM(C28,E28,G28,I28,K28,M28,O28,Q28,S28,U28,W28,Y28)</f>
        <v>0</v>
      </c>
      <c r="AB28" s="600" t="n">
        <f aca="false">SUM(D28,F28,H28,J28,L28,N28,P28,R28,T28,V28,X28,Z28)</f>
        <v>1</v>
      </c>
      <c r="AC28" s="601" t="n">
        <f aca="false">t1!N28</f>
        <v>1</v>
      </c>
    </row>
    <row r="29" customFormat="false" ht="14.1" hidden="false" customHeight="true" outlineLevel="0" collapsed="false">
      <c r="A29" s="289" t="str">
        <f aca="false">t1!A29</f>
        <v>POSIZIONE ECONOMICA C2</v>
      </c>
      <c r="B29" s="479" t="str">
        <f aca="false">t1!B29</f>
        <v>042000</v>
      </c>
      <c r="C29" s="594" t="n">
        <v>0</v>
      </c>
      <c r="D29" s="595" t="n">
        <v>0</v>
      </c>
      <c r="E29" s="596" t="n">
        <v>0</v>
      </c>
      <c r="F29" s="595" t="n">
        <v>0</v>
      </c>
      <c r="G29" s="594" t="n">
        <v>0</v>
      </c>
      <c r="H29" s="595" t="n">
        <v>0</v>
      </c>
      <c r="I29" s="594" t="n">
        <v>0</v>
      </c>
      <c r="J29" s="595" t="n">
        <v>1</v>
      </c>
      <c r="K29" s="594" t="n">
        <v>1</v>
      </c>
      <c r="L29" s="595" t="n">
        <v>2</v>
      </c>
      <c r="M29" s="594" t="n">
        <v>0</v>
      </c>
      <c r="N29" s="595" t="n">
        <v>0</v>
      </c>
      <c r="O29" s="596" t="n">
        <v>0</v>
      </c>
      <c r="P29" s="597" t="n">
        <v>0</v>
      </c>
      <c r="Q29" s="594" t="n">
        <v>0</v>
      </c>
      <c r="R29" s="595" t="n">
        <v>0</v>
      </c>
      <c r="S29" s="594" t="n">
        <v>0</v>
      </c>
      <c r="T29" s="595" t="n">
        <v>0</v>
      </c>
      <c r="U29" s="594" t="n">
        <v>0</v>
      </c>
      <c r="V29" s="595" t="n">
        <v>0</v>
      </c>
      <c r="W29" s="598" t="n">
        <v>0</v>
      </c>
      <c r="X29" s="595" t="n">
        <v>0</v>
      </c>
      <c r="Y29" s="598" t="n">
        <v>0</v>
      </c>
      <c r="Z29" s="595" t="n">
        <v>0</v>
      </c>
      <c r="AA29" s="599" t="n">
        <f aca="false">SUM(C29,E29,G29,I29,K29,M29,O29,Q29,S29,U29,W29,Y29)</f>
        <v>1</v>
      </c>
      <c r="AB29" s="600" t="n">
        <f aca="false">SUM(D29,F29,H29,J29,L29,N29,P29,R29,T29,V29,X29,Z29)</f>
        <v>3</v>
      </c>
      <c r="AC29" s="601" t="n">
        <f aca="false">t1!N29</f>
        <v>1</v>
      </c>
    </row>
    <row r="30" customFormat="false" ht="14.1" hidden="false" customHeight="true" outlineLevel="0" collapsed="false">
      <c r="A30" s="289" t="str">
        <f aca="false">t1!A30</f>
        <v>POSIZIONE ECONOMICA DI ACCESSO C1</v>
      </c>
      <c r="B30" s="479" t="str">
        <f aca="false">t1!B30</f>
        <v>056000</v>
      </c>
      <c r="C30" s="594" t="n">
        <v>0</v>
      </c>
      <c r="D30" s="595" t="n">
        <v>0</v>
      </c>
      <c r="E30" s="596" t="n">
        <v>0</v>
      </c>
      <c r="F30" s="595" t="n">
        <v>0</v>
      </c>
      <c r="G30" s="594" t="n">
        <v>0</v>
      </c>
      <c r="H30" s="595" t="n">
        <v>0</v>
      </c>
      <c r="I30" s="594" t="n">
        <v>0</v>
      </c>
      <c r="J30" s="595" t="n">
        <v>0</v>
      </c>
      <c r="K30" s="594" t="n">
        <v>2</v>
      </c>
      <c r="L30" s="595" t="n">
        <v>0</v>
      </c>
      <c r="M30" s="594" t="n">
        <v>0</v>
      </c>
      <c r="N30" s="595" t="n">
        <v>0</v>
      </c>
      <c r="O30" s="596" t="n">
        <v>1</v>
      </c>
      <c r="P30" s="597" t="n">
        <v>1</v>
      </c>
      <c r="Q30" s="594" t="n">
        <v>0</v>
      </c>
      <c r="R30" s="595" t="n">
        <v>0</v>
      </c>
      <c r="S30" s="594" t="n">
        <v>1</v>
      </c>
      <c r="T30" s="595" t="n">
        <v>0</v>
      </c>
      <c r="U30" s="594" t="n">
        <v>0</v>
      </c>
      <c r="V30" s="595" t="n">
        <v>0</v>
      </c>
      <c r="W30" s="598" t="n">
        <v>0</v>
      </c>
      <c r="X30" s="595" t="n">
        <v>0</v>
      </c>
      <c r="Y30" s="598" t="n">
        <v>0</v>
      </c>
      <c r="Z30" s="595" t="n">
        <v>0</v>
      </c>
      <c r="AA30" s="599" t="n">
        <f aca="false">SUM(C30,E30,G30,I30,K30,M30,O30,Q30,S30,U30,W30,Y30)</f>
        <v>4</v>
      </c>
      <c r="AB30" s="600" t="n">
        <f aca="false">SUM(D30,F30,H30,J30,L30,N30,P30,R30,T30,V30,X30,Z30)</f>
        <v>1</v>
      </c>
      <c r="AC30" s="601" t="n">
        <f aca="false">t1!N30</f>
        <v>1</v>
      </c>
    </row>
    <row r="31" customFormat="false" ht="14.1" hidden="false" customHeight="true" outlineLevel="0" collapsed="false">
      <c r="A31" s="289" t="str">
        <f aca="false">t1!A31</f>
        <v>POSIZ. ECON. B7 - PROFILO ACCESSO B3</v>
      </c>
      <c r="B31" s="479" t="str">
        <f aca="false">t1!B31</f>
        <v>0B7A00</v>
      </c>
      <c r="C31" s="594" t="n">
        <v>0</v>
      </c>
      <c r="D31" s="595" t="n">
        <v>0</v>
      </c>
      <c r="E31" s="596" t="n">
        <v>0</v>
      </c>
      <c r="F31" s="595" t="n">
        <v>0</v>
      </c>
      <c r="G31" s="594" t="n">
        <v>0</v>
      </c>
      <c r="H31" s="595" t="n">
        <v>0</v>
      </c>
      <c r="I31" s="594" t="n">
        <v>0</v>
      </c>
      <c r="J31" s="595" t="n">
        <v>0</v>
      </c>
      <c r="K31" s="594" t="n">
        <v>0</v>
      </c>
      <c r="L31" s="595" t="n">
        <v>0</v>
      </c>
      <c r="M31" s="594" t="n">
        <v>0</v>
      </c>
      <c r="N31" s="595" t="n">
        <v>0</v>
      </c>
      <c r="O31" s="596" t="n">
        <v>0</v>
      </c>
      <c r="P31" s="597" t="n">
        <v>0</v>
      </c>
      <c r="Q31" s="594" t="n">
        <v>0</v>
      </c>
      <c r="R31" s="595" t="n">
        <v>0</v>
      </c>
      <c r="S31" s="594" t="n">
        <v>5</v>
      </c>
      <c r="T31" s="595" t="n">
        <v>1</v>
      </c>
      <c r="U31" s="594" t="n">
        <v>0</v>
      </c>
      <c r="V31" s="595" t="n">
        <v>0</v>
      </c>
      <c r="W31" s="598" t="n">
        <v>0</v>
      </c>
      <c r="X31" s="595" t="n">
        <v>0</v>
      </c>
      <c r="Y31" s="598" t="n">
        <v>0</v>
      </c>
      <c r="Z31" s="595" t="n">
        <v>0</v>
      </c>
      <c r="AA31" s="599" t="n">
        <f aca="false">SUM(C31,E31,G31,I31,K31,M31,O31,Q31,S31,U31,W31,Y31)</f>
        <v>5</v>
      </c>
      <c r="AB31" s="600" t="n">
        <f aca="false">SUM(D31,F31,H31,J31,L31,N31,P31,R31,T31,V31,X31,Z31)</f>
        <v>1</v>
      </c>
      <c r="AC31" s="601" t="n">
        <f aca="false">t1!N31</f>
        <v>1</v>
      </c>
    </row>
    <row r="32" customFormat="false" ht="14.1" hidden="false" customHeight="true" outlineLevel="0" collapsed="false">
      <c r="A32" s="289" t="str">
        <f aca="false">t1!A32</f>
        <v>POSIZ. ECON. B7 - PROFILO  ACCESSO B1</v>
      </c>
      <c r="B32" s="479" t="str">
        <f aca="false">t1!B32</f>
        <v>0B7000</v>
      </c>
      <c r="C32" s="594" t="n">
        <v>0</v>
      </c>
      <c r="D32" s="595" t="n">
        <v>0</v>
      </c>
      <c r="E32" s="596" t="n">
        <v>0</v>
      </c>
      <c r="F32" s="595" t="n">
        <v>0</v>
      </c>
      <c r="G32" s="594" t="n">
        <v>0</v>
      </c>
      <c r="H32" s="595" t="n">
        <v>0</v>
      </c>
      <c r="I32" s="594" t="n">
        <v>0</v>
      </c>
      <c r="J32" s="595" t="n">
        <v>0</v>
      </c>
      <c r="K32" s="594" t="n">
        <v>0</v>
      </c>
      <c r="L32" s="595" t="n">
        <v>0</v>
      </c>
      <c r="M32" s="594" t="n">
        <v>0</v>
      </c>
      <c r="N32" s="595" t="n">
        <v>0</v>
      </c>
      <c r="O32" s="596" t="n">
        <v>0</v>
      </c>
      <c r="P32" s="597" t="n">
        <v>0</v>
      </c>
      <c r="Q32" s="594" t="n">
        <v>0</v>
      </c>
      <c r="R32" s="595" t="n">
        <v>0</v>
      </c>
      <c r="S32" s="594" t="n">
        <v>0</v>
      </c>
      <c r="T32" s="595" t="n">
        <v>0</v>
      </c>
      <c r="U32" s="594" t="n">
        <v>0</v>
      </c>
      <c r="V32" s="595" t="n">
        <v>0</v>
      </c>
      <c r="W32" s="598" t="n">
        <v>0</v>
      </c>
      <c r="X32" s="595" t="n">
        <v>0</v>
      </c>
      <c r="Y32" s="598" t="n">
        <v>0</v>
      </c>
      <c r="Z32" s="595" t="n">
        <v>0</v>
      </c>
      <c r="AA32" s="599" t="n">
        <f aca="false">SUM(C32,E32,G32,I32,K32,M32,O32,Q32,S32,U32,W32,Y32)</f>
        <v>0</v>
      </c>
      <c r="AB32" s="600" t="n">
        <f aca="false">SUM(D32,F32,H32,J32,L32,N32,P32,R32,T32,V32,X32,Z32)</f>
        <v>0</v>
      </c>
      <c r="AC32" s="601" t="n">
        <f aca="false">t1!N32</f>
        <v>0</v>
      </c>
    </row>
    <row r="33" customFormat="false" ht="14.1" hidden="false" customHeight="true" outlineLevel="0" collapsed="false">
      <c r="A33" s="289" t="str">
        <f aca="false">t1!A33</f>
        <v>POSIZ. ECON. B6 PROFILI ACCESSO B3</v>
      </c>
      <c r="B33" s="479" t="str">
        <f aca="false">t1!B33</f>
        <v>038490</v>
      </c>
      <c r="C33" s="594" t="n">
        <v>0</v>
      </c>
      <c r="D33" s="595" t="n">
        <v>0</v>
      </c>
      <c r="E33" s="596" t="n">
        <v>0</v>
      </c>
      <c r="F33" s="595" t="n">
        <v>0</v>
      </c>
      <c r="G33" s="594" t="n">
        <v>0</v>
      </c>
      <c r="H33" s="595" t="n">
        <v>0</v>
      </c>
      <c r="I33" s="594" t="n">
        <v>0</v>
      </c>
      <c r="J33" s="595" t="n">
        <v>0</v>
      </c>
      <c r="K33" s="594" t="n">
        <v>0</v>
      </c>
      <c r="L33" s="595" t="n">
        <v>0</v>
      </c>
      <c r="M33" s="594" t="n">
        <v>0</v>
      </c>
      <c r="N33" s="595" t="n">
        <v>0</v>
      </c>
      <c r="O33" s="596" t="n">
        <v>0</v>
      </c>
      <c r="P33" s="597" t="n">
        <v>0</v>
      </c>
      <c r="Q33" s="594" t="n">
        <v>0</v>
      </c>
      <c r="R33" s="595" t="n">
        <v>0</v>
      </c>
      <c r="S33" s="594" t="n">
        <v>0</v>
      </c>
      <c r="T33" s="595" t="n">
        <v>0</v>
      </c>
      <c r="U33" s="594" t="n">
        <v>0</v>
      </c>
      <c r="V33" s="595" t="n">
        <v>0</v>
      </c>
      <c r="W33" s="598" t="n">
        <v>0</v>
      </c>
      <c r="X33" s="595" t="n">
        <v>0</v>
      </c>
      <c r="Y33" s="598" t="n">
        <v>0</v>
      </c>
      <c r="Z33" s="595" t="n">
        <v>0</v>
      </c>
      <c r="AA33" s="599" t="n">
        <f aca="false">SUM(C33,E33,G33,I33,K33,M33,O33,Q33,S33,U33,W33,Y33)</f>
        <v>0</v>
      </c>
      <c r="AB33" s="600" t="n">
        <f aca="false">SUM(D33,F33,H33,J33,L33,N33,P33,R33,T33,V33,X33,Z33)</f>
        <v>0</v>
      </c>
      <c r="AC33" s="601" t="n">
        <f aca="false">t1!N33</f>
        <v>0</v>
      </c>
    </row>
    <row r="34" customFormat="false" ht="14.1" hidden="false" customHeight="true" outlineLevel="0" collapsed="false">
      <c r="A34" s="289" t="str">
        <f aca="false">t1!A34</f>
        <v>POSIZ. ECON. B6 PROFILI ACCESSO B1</v>
      </c>
      <c r="B34" s="479" t="str">
        <f aca="false">t1!B34</f>
        <v>038491</v>
      </c>
      <c r="C34" s="594" t="n">
        <v>0</v>
      </c>
      <c r="D34" s="595" t="n">
        <v>0</v>
      </c>
      <c r="E34" s="596" t="n">
        <v>0</v>
      </c>
      <c r="F34" s="595" t="n">
        <v>0</v>
      </c>
      <c r="G34" s="594" t="n">
        <v>0</v>
      </c>
      <c r="H34" s="595" t="n">
        <v>0</v>
      </c>
      <c r="I34" s="594" t="n">
        <v>0</v>
      </c>
      <c r="J34" s="595" t="n">
        <v>0</v>
      </c>
      <c r="K34" s="594" t="n">
        <v>0</v>
      </c>
      <c r="L34" s="595" t="n">
        <v>0</v>
      </c>
      <c r="M34" s="594" t="n">
        <v>0</v>
      </c>
      <c r="N34" s="595" t="n">
        <v>0</v>
      </c>
      <c r="O34" s="596" t="n">
        <v>0</v>
      </c>
      <c r="P34" s="597" t="n">
        <v>0</v>
      </c>
      <c r="Q34" s="594" t="n">
        <v>0</v>
      </c>
      <c r="R34" s="595" t="n">
        <v>0</v>
      </c>
      <c r="S34" s="594" t="n">
        <v>0</v>
      </c>
      <c r="T34" s="595" t="n">
        <v>0</v>
      </c>
      <c r="U34" s="594" t="n">
        <v>0</v>
      </c>
      <c r="V34" s="595" t="n">
        <v>0</v>
      </c>
      <c r="W34" s="598" t="n">
        <v>0</v>
      </c>
      <c r="X34" s="595" t="n">
        <v>0</v>
      </c>
      <c r="Y34" s="598" t="n">
        <v>0</v>
      </c>
      <c r="Z34" s="595" t="n">
        <v>0</v>
      </c>
      <c r="AA34" s="599" t="n">
        <f aca="false">SUM(C34,E34,G34,I34,K34,M34,O34,Q34,S34,U34,W34,Y34)</f>
        <v>0</v>
      </c>
      <c r="AB34" s="600" t="n">
        <f aca="false">SUM(D34,F34,H34,J34,L34,N34,P34,R34,T34,V34,X34,Z34)</f>
        <v>0</v>
      </c>
      <c r="AC34" s="601" t="n">
        <f aca="false">t1!N34</f>
        <v>0</v>
      </c>
    </row>
    <row r="35" customFormat="false" ht="14.1" hidden="false" customHeight="true" outlineLevel="0" collapsed="false">
      <c r="A35" s="289" t="str">
        <f aca="false">t1!A35</f>
        <v>POSIZ. ECON. B5 PROFILI ACCESSO B3</v>
      </c>
      <c r="B35" s="479" t="str">
        <f aca="false">t1!B35</f>
        <v>037492</v>
      </c>
      <c r="C35" s="594" t="n">
        <v>0</v>
      </c>
      <c r="D35" s="595" t="n">
        <v>0</v>
      </c>
      <c r="E35" s="596" t="n">
        <v>0</v>
      </c>
      <c r="F35" s="595" t="n">
        <v>0</v>
      </c>
      <c r="G35" s="594" t="n">
        <v>0</v>
      </c>
      <c r="H35" s="595" t="n">
        <v>0</v>
      </c>
      <c r="I35" s="594" t="n">
        <v>0</v>
      </c>
      <c r="J35" s="595" t="n">
        <v>0</v>
      </c>
      <c r="K35" s="594" t="n">
        <v>1</v>
      </c>
      <c r="L35" s="595" t="n">
        <v>0</v>
      </c>
      <c r="M35" s="594" t="n">
        <v>0</v>
      </c>
      <c r="N35" s="595" t="n">
        <v>0</v>
      </c>
      <c r="O35" s="596" t="n">
        <v>1</v>
      </c>
      <c r="P35" s="597" t="n">
        <v>0</v>
      </c>
      <c r="Q35" s="594" t="n">
        <v>0</v>
      </c>
      <c r="R35" s="595" t="n">
        <v>0</v>
      </c>
      <c r="S35" s="594" t="n">
        <v>0</v>
      </c>
      <c r="T35" s="595" t="n">
        <v>1</v>
      </c>
      <c r="U35" s="594" t="n">
        <v>2</v>
      </c>
      <c r="V35" s="595" t="n">
        <v>0</v>
      </c>
      <c r="W35" s="598" t="n">
        <v>0</v>
      </c>
      <c r="X35" s="595" t="n">
        <v>0</v>
      </c>
      <c r="Y35" s="598" t="n">
        <v>0</v>
      </c>
      <c r="Z35" s="595" t="n">
        <v>0</v>
      </c>
      <c r="AA35" s="599" t="n">
        <f aca="false">SUM(C35,E35,G35,I35,K35,M35,O35,Q35,S35,U35,W35,Y35)</f>
        <v>4</v>
      </c>
      <c r="AB35" s="600" t="n">
        <f aca="false">SUM(D35,F35,H35,J35,L35,N35,P35,R35,T35,V35,X35,Z35)</f>
        <v>1</v>
      </c>
      <c r="AC35" s="601" t="n">
        <f aca="false">t1!N35</f>
        <v>1</v>
      </c>
    </row>
    <row r="36" customFormat="false" ht="14.1" hidden="false" customHeight="true" outlineLevel="0" collapsed="false">
      <c r="A36" s="289" t="str">
        <f aca="false">t1!A36</f>
        <v>POSIZ. ECON. B5 PROFILI ACCESSO B1</v>
      </c>
      <c r="B36" s="479" t="str">
        <f aca="false">t1!B36</f>
        <v>037493</v>
      </c>
      <c r="C36" s="594" t="n">
        <v>0</v>
      </c>
      <c r="D36" s="595" t="n">
        <v>0</v>
      </c>
      <c r="E36" s="596" t="n">
        <v>0</v>
      </c>
      <c r="F36" s="595" t="n">
        <v>0</v>
      </c>
      <c r="G36" s="594" t="n">
        <v>0</v>
      </c>
      <c r="H36" s="595" t="n">
        <v>0</v>
      </c>
      <c r="I36" s="594" t="n">
        <v>0</v>
      </c>
      <c r="J36" s="595" t="n">
        <v>0</v>
      </c>
      <c r="K36" s="594" t="n">
        <v>0</v>
      </c>
      <c r="L36" s="595" t="n">
        <v>0</v>
      </c>
      <c r="M36" s="594" t="n">
        <v>0</v>
      </c>
      <c r="N36" s="595" t="n">
        <v>0</v>
      </c>
      <c r="O36" s="596" t="n">
        <v>0</v>
      </c>
      <c r="P36" s="597" t="n">
        <v>0</v>
      </c>
      <c r="Q36" s="594" t="n">
        <v>0</v>
      </c>
      <c r="R36" s="595" t="n">
        <v>0</v>
      </c>
      <c r="S36" s="594" t="n">
        <v>0</v>
      </c>
      <c r="T36" s="595" t="n">
        <v>0</v>
      </c>
      <c r="U36" s="594" t="n">
        <v>0</v>
      </c>
      <c r="V36" s="595" t="n">
        <v>0</v>
      </c>
      <c r="W36" s="598" t="n">
        <v>0</v>
      </c>
      <c r="X36" s="595" t="n">
        <v>0</v>
      </c>
      <c r="Y36" s="598" t="n">
        <v>0</v>
      </c>
      <c r="Z36" s="595" t="n">
        <v>0</v>
      </c>
      <c r="AA36" s="599" t="n">
        <f aca="false">SUM(C36,E36,G36,I36,K36,M36,O36,Q36,S36,U36,W36,Y36)</f>
        <v>0</v>
      </c>
      <c r="AB36" s="600" t="n">
        <f aca="false">SUM(D36,F36,H36,J36,L36,N36,P36,R36,T36,V36,X36,Z36)</f>
        <v>0</v>
      </c>
      <c r="AC36" s="601" t="n">
        <f aca="false">t1!N36</f>
        <v>0</v>
      </c>
    </row>
    <row r="37" customFormat="false" ht="14.1" hidden="false" customHeight="true" outlineLevel="0" collapsed="false">
      <c r="A37" s="289" t="str">
        <f aca="false">t1!A37</f>
        <v>POSIZ. ECON. B4 PROFILI ACCESSO B3</v>
      </c>
      <c r="B37" s="479" t="str">
        <f aca="false">t1!B37</f>
        <v>036494</v>
      </c>
      <c r="C37" s="594" t="n">
        <v>0</v>
      </c>
      <c r="D37" s="595" t="n">
        <v>0</v>
      </c>
      <c r="E37" s="596" t="n">
        <v>0</v>
      </c>
      <c r="F37" s="595" t="n">
        <v>0</v>
      </c>
      <c r="G37" s="594" t="n">
        <v>0</v>
      </c>
      <c r="H37" s="595" t="n">
        <v>0</v>
      </c>
      <c r="I37" s="594" t="n">
        <v>0</v>
      </c>
      <c r="J37" s="595" t="n">
        <v>0</v>
      </c>
      <c r="K37" s="594" t="n">
        <v>0</v>
      </c>
      <c r="L37" s="595" t="n">
        <v>0</v>
      </c>
      <c r="M37" s="594" t="n">
        <v>0</v>
      </c>
      <c r="N37" s="595" t="n">
        <v>0</v>
      </c>
      <c r="O37" s="596" t="n">
        <v>0</v>
      </c>
      <c r="P37" s="597" t="n">
        <v>0</v>
      </c>
      <c r="Q37" s="594" t="n">
        <v>1</v>
      </c>
      <c r="R37" s="595" t="n">
        <v>0</v>
      </c>
      <c r="S37" s="594" t="n">
        <v>0</v>
      </c>
      <c r="T37" s="595" t="n">
        <v>0</v>
      </c>
      <c r="U37" s="594" t="n">
        <v>0</v>
      </c>
      <c r="V37" s="595" t="n">
        <v>0</v>
      </c>
      <c r="W37" s="598" t="n">
        <v>0</v>
      </c>
      <c r="X37" s="595" t="n">
        <v>0</v>
      </c>
      <c r="Y37" s="598" t="n">
        <v>0</v>
      </c>
      <c r="Z37" s="595" t="n">
        <v>0</v>
      </c>
      <c r="AA37" s="599" t="n">
        <f aca="false">SUM(C37,E37,G37,I37,K37,M37,O37,Q37,S37,U37,W37,Y37)</f>
        <v>1</v>
      </c>
      <c r="AB37" s="600" t="n">
        <f aca="false">SUM(D37,F37,H37,J37,L37,N37,P37,R37,T37,V37,X37,Z37)</f>
        <v>0</v>
      </c>
      <c r="AC37" s="601" t="n">
        <f aca="false">t1!N37</f>
        <v>1</v>
      </c>
    </row>
    <row r="38" customFormat="false" ht="14.1" hidden="false" customHeight="true" outlineLevel="0" collapsed="false">
      <c r="A38" s="289" t="str">
        <f aca="false">t1!A38</f>
        <v>POSIZ. ECON. B4 PROFILI ACCESSO B1</v>
      </c>
      <c r="B38" s="479" t="str">
        <f aca="false">t1!B38</f>
        <v>036495</v>
      </c>
      <c r="C38" s="594" t="n">
        <v>0</v>
      </c>
      <c r="D38" s="595" t="n">
        <v>0</v>
      </c>
      <c r="E38" s="596" t="n">
        <v>0</v>
      </c>
      <c r="F38" s="595" t="n">
        <v>0</v>
      </c>
      <c r="G38" s="594" t="n">
        <v>0</v>
      </c>
      <c r="H38" s="595" t="n">
        <v>0</v>
      </c>
      <c r="I38" s="594" t="n">
        <v>0</v>
      </c>
      <c r="J38" s="595" t="n">
        <v>0</v>
      </c>
      <c r="K38" s="594" t="n">
        <v>0</v>
      </c>
      <c r="L38" s="595" t="n">
        <v>0</v>
      </c>
      <c r="M38" s="594" t="n">
        <v>1</v>
      </c>
      <c r="N38" s="595" t="n">
        <v>0</v>
      </c>
      <c r="O38" s="596" t="n">
        <v>0</v>
      </c>
      <c r="P38" s="597" t="n">
        <v>0</v>
      </c>
      <c r="Q38" s="594" t="n">
        <v>0</v>
      </c>
      <c r="R38" s="595" t="n">
        <v>1</v>
      </c>
      <c r="S38" s="594" t="n">
        <v>0</v>
      </c>
      <c r="T38" s="595" t="n">
        <v>0</v>
      </c>
      <c r="U38" s="594" t="n">
        <v>0</v>
      </c>
      <c r="V38" s="595" t="n">
        <v>0</v>
      </c>
      <c r="W38" s="598" t="n">
        <v>0</v>
      </c>
      <c r="X38" s="595" t="n">
        <v>0</v>
      </c>
      <c r="Y38" s="598" t="n">
        <v>0</v>
      </c>
      <c r="Z38" s="595" t="n">
        <v>0</v>
      </c>
      <c r="AA38" s="599" t="n">
        <f aca="false">SUM(C38,E38,G38,I38,K38,M38,O38,Q38,S38,U38,W38,Y38)</f>
        <v>1</v>
      </c>
      <c r="AB38" s="600" t="n">
        <f aca="false">SUM(D38,F38,H38,J38,L38,N38,P38,R38,T38,V38,X38,Z38)</f>
        <v>1</v>
      </c>
      <c r="AC38" s="601" t="n">
        <f aca="false">t1!N38</f>
        <v>1</v>
      </c>
    </row>
    <row r="39" customFormat="false" ht="14.1" hidden="false" customHeight="true" outlineLevel="0" collapsed="false">
      <c r="A39" s="289" t="str">
        <f aca="false">t1!A39</f>
        <v>POSIZIONE ECONOMICA DI ACCESSO B3</v>
      </c>
      <c r="B39" s="479" t="str">
        <f aca="false">t1!B39</f>
        <v>055000</v>
      </c>
      <c r="C39" s="594" t="n">
        <v>0</v>
      </c>
      <c r="D39" s="595" t="n">
        <v>0</v>
      </c>
      <c r="E39" s="596" t="n">
        <v>0</v>
      </c>
      <c r="F39" s="595" t="n">
        <v>0</v>
      </c>
      <c r="G39" s="594" t="n">
        <v>0</v>
      </c>
      <c r="H39" s="595" t="n">
        <v>0</v>
      </c>
      <c r="I39" s="594" t="n">
        <v>0</v>
      </c>
      <c r="J39" s="595" t="n">
        <v>0</v>
      </c>
      <c r="K39" s="594" t="n">
        <v>0</v>
      </c>
      <c r="L39" s="595" t="n">
        <v>0</v>
      </c>
      <c r="M39" s="594" t="n">
        <v>0</v>
      </c>
      <c r="N39" s="595" t="n">
        <v>0</v>
      </c>
      <c r="O39" s="596" t="n">
        <v>0</v>
      </c>
      <c r="P39" s="597" t="n">
        <v>0</v>
      </c>
      <c r="Q39" s="594" t="n">
        <v>0</v>
      </c>
      <c r="R39" s="595" t="n">
        <v>0</v>
      </c>
      <c r="S39" s="594" t="n">
        <v>0</v>
      </c>
      <c r="T39" s="595" t="n">
        <v>0</v>
      </c>
      <c r="U39" s="594" t="n">
        <v>0</v>
      </c>
      <c r="V39" s="595" t="n">
        <v>0</v>
      </c>
      <c r="W39" s="598" t="n">
        <v>0</v>
      </c>
      <c r="X39" s="595" t="n">
        <v>0</v>
      </c>
      <c r="Y39" s="598" t="n">
        <v>0</v>
      </c>
      <c r="Z39" s="595" t="n">
        <v>0</v>
      </c>
      <c r="AA39" s="599" t="n">
        <f aca="false">SUM(C39,E39,G39,I39,K39,M39,O39,Q39,S39,U39,W39,Y39)</f>
        <v>0</v>
      </c>
      <c r="AB39" s="600" t="n">
        <f aca="false">SUM(D39,F39,H39,J39,L39,N39,P39,R39,T39,V39,X39,Z39)</f>
        <v>0</v>
      </c>
      <c r="AC39" s="601" t="n">
        <f aca="false">t1!N39</f>
        <v>0</v>
      </c>
    </row>
    <row r="40" customFormat="false" ht="14.1" hidden="false" customHeight="true" outlineLevel="0" collapsed="false">
      <c r="A40" s="289" t="str">
        <f aca="false">t1!A40</f>
        <v>POSIZIONE ECONOMICA B3</v>
      </c>
      <c r="B40" s="479" t="str">
        <f aca="false">t1!B40</f>
        <v>034000</v>
      </c>
      <c r="C40" s="594" t="n">
        <v>0</v>
      </c>
      <c r="D40" s="595" t="n">
        <v>0</v>
      </c>
      <c r="E40" s="596" t="n">
        <v>0</v>
      </c>
      <c r="F40" s="595" t="n">
        <v>0</v>
      </c>
      <c r="G40" s="594" t="n">
        <v>0</v>
      </c>
      <c r="H40" s="595" t="n">
        <v>0</v>
      </c>
      <c r="I40" s="594" t="n">
        <v>0</v>
      </c>
      <c r="J40" s="595" t="n">
        <v>0</v>
      </c>
      <c r="K40" s="594" t="n">
        <v>0</v>
      </c>
      <c r="L40" s="595" t="n">
        <v>0</v>
      </c>
      <c r="M40" s="594" t="n">
        <v>0</v>
      </c>
      <c r="N40" s="595" t="n">
        <v>1</v>
      </c>
      <c r="O40" s="596" t="n">
        <v>0</v>
      </c>
      <c r="P40" s="597" t="n">
        <v>0</v>
      </c>
      <c r="Q40" s="594" t="n">
        <v>1</v>
      </c>
      <c r="R40" s="595" t="n">
        <v>0</v>
      </c>
      <c r="S40" s="594" t="n">
        <v>0</v>
      </c>
      <c r="T40" s="595" t="n">
        <v>0</v>
      </c>
      <c r="U40" s="594" t="n">
        <v>0</v>
      </c>
      <c r="V40" s="595" t="n">
        <v>0</v>
      </c>
      <c r="W40" s="598" t="n">
        <v>0</v>
      </c>
      <c r="X40" s="595" t="n">
        <v>0</v>
      </c>
      <c r="Y40" s="598" t="n">
        <v>0</v>
      </c>
      <c r="Z40" s="595" t="n">
        <v>0</v>
      </c>
      <c r="AA40" s="599" t="n">
        <f aca="false">SUM(C40,E40,G40,I40,K40,M40,O40,Q40,S40,U40,W40,Y40)</f>
        <v>1</v>
      </c>
      <c r="AB40" s="600" t="n">
        <f aca="false">SUM(D40,F40,H40,J40,L40,N40,P40,R40,T40,V40,X40,Z40)</f>
        <v>1</v>
      </c>
      <c r="AC40" s="601" t="n">
        <f aca="false">t1!N40</f>
        <v>1</v>
      </c>
    </row>
    <row r="41" customFormat="false" ht="14.1" hidden="false" customHeight="true" outlineLevel="0" collapsed="false">
      <c r="A41" s="289" t="str">
        <f aca="false">t1!A41</f>
        <v>POSIZIONE ECONOMICA B2</v>
      </c>
      <c r="B41" s="479" t="str">
        <f aca="false">t1!B41</f>
        <v>032000</v>
      </c>
      <c r="C41" s="594" t="n">
        <v>0</v>
      </c>
      <c r="D41" s="595" t="n">
        <v>0</v>
      </c>
      <c r="E41" s="596" t="n">
        <v>0</v>
      </c>
      <c r="F41" s="595" t="n">
        <v>0</v>
      </c>
      <c r="G41" s="594" t="n">
        <v>0</v>
      </c>
      <c r="H41" s="595" t="n">
        <v>0</v>
      </c>
      <c r="I41" s="594" t="n">
        <v>0</v>
      </c>
      <c r="J41" s="595" t="n">
        <v>0</v>
      </c>
      <c r="K41" s="594" t="n">
        <v>0</v>
      </c>
      <c r="L41" s="595" t="n">
        <v>1</v>
      </c>
      <c r="M41" s="594" t="n">
        <v>0</v>
      </c>
      <c r="N41" s="595" t="n">
        <v>0</v>
      </c>
      <c r="O41" s="596" t="n">
        <v>0</v>
      </c>
      <c r="P41" s="597" t="n">
        <v>0</v>
      </c>
      <c r="Q41" s="594" t="n">
        <v>0</v>
      </c>
      <c r="R41" s="595" t="n">
        <v>0</v>
      </c>
      <c r="S41" s="594" t="n">
        <v>0</v>
      </c>
      <c r="T41" s="595" t="n">
        <v>0</v>
      </c>
      <c r="U41" s="594" t="n">
        <v>1</v>
      </c>
      <c r="V41" s="595" t="n">
        <v>0</v>
      </c>
      <c r="W41" s="598" t="n">
        <v>0</v>
      </c>
      <c r="X41" s="595" t="n">
        <v>0</v>
      </c>
      <c r="Y41" s="598" t="n">
        <v>0</v>
      </c>
      <c r="Z41" s="595" t="n">
        <v>0</v>
      </c>
      <c r="AA41" s="599" t="n">
        <f aca="false">SUM(C41,E41,G41,I41,K41,M41,O41,Q41,S41,U41,W41,Y41)</f>
        <v>1</v>
      </c>
      <c r="AB41" s="600" t="n">
        <f aca="false">SUM(D41,F41,H41,J41,L41,N41,P41,R41,T41,V41,X41,Z41)</f>
        <v>1</v>
      </c>
      <c r="AC41" s="601" t="n">
        <f aca="false">t1!N41</f>
        <v>1</v>
      </c>
    </row>
    <row r="42" customFormat="false" ht="14.1" hidden="false" customHeight="true" outlineLevel="0" collapsed="false">
      <c r="A42" s="289" t="str">
        <f aca="false">t1!A42</f>
        <v>POSIZIONE ECONOMICA DI ACCESSO B1</v>
      </c>
      <c r="B42" s="479" t="str">
        <f aca="false">t1!B42</f>
        <v>054000</v>
      </c>
      <c r="C42" s="594" t="n">
        <v>0</v>
      </c>
      <c r="D42" s="595" t="n">
        <v>0</v>
      </c>
      <c r="E42" s="596" t="n">
        <v>0</v>
      </c>
      <c r="F42" s="595" t="n">
        <v>0</v>
      </c>
      <c r="G42" s="594" t="n">
        <v>0</v>
      </c>
      <c r="H42" s="595" t="n">
        <v>0</v>
      </c>
      <c r="I42" s="594" t="n">
        <v>0</v>
      </c>
      <c r="J42" s="595" t="n">
        <v>0</v>
      </c>
      <c r="K42" s="594" t="n">
        <v>0</v>
      </c>
      <c r="L42" s="595" t="n">
        <v>0</v>
      </c>
      <c r="M42" s="594" t="n">
        <v>0</v>
      </c>
      <c r="N42" s="595" t="n">
        <v>0</v>
      </c>
      <c r="O42" s="596" t="n">
        <v>0</v>
      </c>
      <c r="P42" s="597" t="n">
        <v>0</v>
      </c>
      <c r="Q42" s="594" t="n">
        <v>0</v>
      </c>
      <c r="R42" s="595" t="n">
        <v>0</v>
      </c>
      <c r="S42" s="594" t="n">
        <v>0</v>
      </c>
      <c r="T42" s="595" t="n">
        <v>0</v>
      </c>
      <c r="U42" s="594" t="n">
        <v>0</v>
      </c>
      <c r="V42" s="595" t="n">
        <v>0</v>
      </c>
      <c r="W42" s="598" t="n">
        <v>0</v>
      </c>
      <c r="X42" s="595" t="n">
        <v>0</v>
      </c>
      <c r="Y42" s="598" t="n">
        <v>0</v>
      </c>
      <c r="Z42" s="595" t="n">
        <v>0</v>
      </c>
      <c r="AA42" s="599" t="n">
        <f aca="false">SUM(C42,E42,G42,I42,K42,M42,O42,Q42,S42,U42,W42,Y42)</f>
        <v>0</v>
      </c>
      <c r="AB42" s="600" t="n">
        <f aca="false">SUM(D42,F42,H42,J42,L42,N42,P42,R42,T42,V42,X42,Z42)</f>
        <v>0</v>
      </c>
      <c r="AC42" s="601" t="n">
        <f aca="false">t1!N42</f>
        <v>0</v>
      </c>
    </row>
    <row r="43" customFormat="false" ht="14.1" hidden="false" customHeight="true" outlineLevel="0" collapsed="false">
      <c r="A43" s="289" t="str">
        <f aca="false">t1!A43</f>
        <v>POSIZIONE ECONOMICA A5</v>
      </c>
      <c r="B43" s="479" t="str">
        <f aca="false">t1!B43</f>
        <v>0A5000</v>
      </c>
      <c r="C43" s="594" t="n">
        <v>0</v>
      </c>
      <c r="D43" s="595" t="n">
        <v>0</v>
      </c>
      <c r="E43" s="596" t="n">
        <v>0</v>
      </c>
      <c r="F43" s="595" t="n">
        <v>0</v>
      </c>
      <c r="G43" s="594" t="n">
        <v>0</v>
      </c>
      <c r="H43" s="595" t="n">
        <v>0</v>
      </c>
      <c r="I43" s="594" t="n">
        <v>0</v>
      </c>
      <c r="J43" s="595" t="n">
        <v>0</v>
      </c>
      <c r="K43" s="594" t="n">
        <v>0</v>
      </c>
      <c r="L43" s="595" t="n">
        <v>0</v>
      </c>
      <c r="M43" s="594" t="n">
        <v>0</v>
      </c>
      <c r="N43" s="595" t="n">
        <v>0</v>
      </c>
      <c r="O43" s="596" t="n">
        <v>0</v>
      </c>
      <c r="P43" s="597" t="n">
        <v>0</v>
      </c>
      <c r="Q43" s="594" t="n">
        <v>0</v>
      </c>
      <c r="R43" s="595" t="n">
        <v>0</v>
      </c>
      <c r="S43" s="594" t="n">
        <v>0</v>
      </c>
      <c r="T43" s="595" t="n">
        <v>0</v>
      </c>
      <c r="U43" s="594" t="n">
        <v>0</v>
      </c>
      <c r="V43" s="595" t="n">
        <v>0</v>
      </c>
      <c r="W43" s="598" t="n">
        <v>0</v>
      </c>
      <c r="X43" s="595" t="n">
        <v>0</v>
      </c>
      <c r="Y43" s="598" t="n">
        <v>0</v>
      </c>
      <c r="Z43" s="595" t="n">
        <v>0</v>
      </c>
      <c r="AA43" s="599" t="n">
        <f aca="false">SUM(C43,E43,G43,I43,K43,M43,O43,Q43,S43,U43,W43,Y43)</f>
        <v>0</v>
      </c>
      <c r="AB43" s="600" t="n">
        <f aca="false">SUM(D43,F43,H43,J43,L43,N43,P43,R43,T43,V43,X43,Z43)</f>
        <v>0</v>
      </c>
      <c r="AC43" s="601" t="n">
        <f aca="false">t1!N43</f>
        <v>0</v>
      </c>
    </row>
    <row r="44" customFormat="false" ht="14.1" hidden="false" customHeight="true" outlineLevel="0" collapsed="false">
      <c r="A44" s="289" t="str">
        <f aca="false">t1!A44</f>
        <v>POSIZIONE ECONOMICA A4</v>
      </c>
      <c r="B44" s="479" t="str">
        <f aca="false">t1!B44</f>
        <v>028000</v>
      </c>
      <c r="C44" s="594" t="n">
        <v>0</v>
      </c>
      <c r="D44" s="595" t="n">
        <v>0</v>
      </c>
      <c r="E44" s="596" t="n">
        <v>0</v>
      </c>
      <c r="F44" s="595" t="n">
        <v>0</v>
      </c>
      <c r="G44" s="594" t="n">
        <v>0</v>
      </c>
      <c r="H44" s="595" t="n">
        <v>0</v>
      </c>
      <c r="I44" s="594" t="n">
        <v>0</v>
      </c>
      <c r="J44" s="595" t="n">
        <v>0</v>
      </c>
      <c r="K44" s="594" t="n">
        <v>0</v>
      </c>
      <c r="L44" s="595" t="n">
        <v>0</v>
      </c>
      <c r="M44" s="594" t="n">
        <v>0</v>
      </c>
      <c r="N44" s="595" t="n">
        <v>0</v>
      </c>
      <c r="O44" s="596" t="n">
        <v>0</v>
      </c>
      <c r="P44" s="597" t="n">
        <v>0</v>
      </c>
      <c r="Q44" s="594" t="n">
        <v>0</v>
      </c>
      <c r="R44" s="595" t="n">
        <v>0</v>
      </c>
      <c r="S44" s="594" t="n">
        <v>0</v>
      </c>
      <c r="T44" s="595" t="n">
        <v>0</v>
      </c>
      <c r="U44" s="594" t="n">
        <v>0</v>
      </c>
      <c r="V44" s="595" t="n">
        <v>0</v>
      </c>
      <c r="W44" s="598" t="n">
        <v>0</v>
      </c>
      <c r="X44" s="595" t="n">
        <v>0</v>
      </c>
      <c r="Y44" s="598" t="n">
        <v>0</v>
      </c>
      <c r="Z44" s="595" t="n">
        <v>0</v>
      </c>
      <c r="AA44" s="599" t="n">
        <f aca="false">SUM(C44,E44,G44,I44,K44,M44,O44,Q44,S44,U44,W44,Y44)</f>
        <v>0</v>
      </c>
      <c r="AB44" s="600" t="n">
        <f aca="false">SUM(D44,F44,H44,J44,L44,N44,P44,R44,T44,V44,X44,Z44)</f>
        <v>0</v>
      </c>
      <c r="AC44" s="601" t="n">
        <f aca="false">t1!N44</f>
        <v>0</v>
      </c>
    </row>
    <row r="45" customFormat="false" ht="14.1" hidden="false" customHeight="true" outlineLevel="0" collapsed="false">
      <c r="A45" s="289" t="str">
        <f aca="false">t1!A45</f>
        <v>POSIZIONE ECONOMICA A3</v>
      </c>
      <c r="B45" s="479" t="str">
        <f aca="false">t1!B45</f>
        <v>027000</v>
      </c>
      <c r="C45" s="594" t="n">
        <v>0</v>
      </c>
      <c r="D45" s="595" t="n">
        <v>0</v>
      </c>
      <c r="E45" s="596" t="n">
        <v>0</v>
      </c>
      <c r="F45" s="595" t="n">
        <v>0</v>
      </c>
      <c r="G45" s="594" t="n">
        <v>0</v>
      </c>
      <c r="H45" s="595" t="n">
        <v>0</v>
      </c>
      <c r="I45" s="594" t="n">
        <v>0</v>
      </c>
      <c r="J45" s="595" t="n">
        <v>0</v>
      </c>
      <c r="K45" s="594" t="n">
        <v>0</v>
      </c>
      <c r="L45" s="595" t="n">
        <v>0</v>
      </c>
      <c r="M45" s="594" t="n">
        <v>0</v>
      </c>
      <c r="N45" s="595" t="n">
        <v>0</v>
      </c>
      <c r="O45" s="596" t="n">
        <v>0</v>
      </c>
      <c r="P45" s="597" t="n">
        <v>0</v>
      </c>
      <c r="Q45" s="594" t="n">
        <v>0</v>
      </c>
      <c r="R45" s="595" t="n">
        <v>0</v>
      </c>
      <c r="S45" s="594" t="n">
        <v>0</v>
      </c>
      <c r="T45" s="595" t="n">
        <v>0</v>
      </c>
      <c r="U45" s="594" t="n">
        <v>0</v>
      </c>
      <c r="V45" s="595" t="n">
        <v>0</v>
      </c>
      <c r="W45" s="598" t="n">
        <v>0</v>
      </c>
      <c r="X45" s="595" t="n">
        <v>0</v>
      </c>
      <c r="Y45" s="598" t="n">
        <v>0</v>
      </c>
      <c r="Z45" s="595" t="n">
        <v>0</v>
      </c>
      <c r="AA45" s="599" t="n">
        <f aca="false">SUM(C45,E45,G45,I45,K45,M45,O45,Q45,S45,U45,W45,Y45)</f>
        <v>0</v>
      </c>
      <c r="AB45" s="600" t="n">
        <f aca="false">SUM(D45,F45,H45,J45,L45,N45,P45,R45,T45,V45,X45,Z45)</f>
        <v>0</v>
      </c>
      <c r="AC45" s="601" t="n">
        <f aca="false">t1!N45</f>
        <v>0</v>
      </c>
    </row>
    <row r="46" customFormat="false" ht="14.1" hidden="false" customHeight="true" outlineLevel="0" collapsed="false">
      <c r="A46" s="289" t="str">
        <f aca="false">t1!A46</f>
        <v>POSIZIONE ECONOMICA A2</v>
      </c>
      <c r="B46" s="479" t="str">
        <f aca="false">t1!B46</f>
        <v>025000</v>
      </c>
      <c r="C46" s="594" t="n">
        <v>0</v>
      </c>
      <c r="D46" s="595" t="n">
        <v>0</v>
      </c>
      <c r="E46" s="596" t="n">
        <v>0</v>
      </c>
      <c r="F46" s="595" t="n">
        <v>0</v>
      </c>
      <c r="G46" s="594" t="n">
        <v>0</v>
      </c>
      <c r="H46" s="595" t="n">
        <v>0</v>
      </c>
      <c r="I46" s="594" t="n">
        <v>0</v>
      </c>
      <c r="J46" s="595" t="n">
        <v>0</v>
      </c>
      <c r="K46" s="594" t="n">
        <v>0</v>
      </c>
      <c r="L46" s="595" t="n">
        <v>0</v>
      </c>
      <c r="M46" s="594" t="n">
        <v>0</v>
      </c>
      <c r="N46" s="595" t="n">
        <v>0</v>
      </c>
      <c r="O46" s="596" t="n">
        <v>0</v>
      </c>
      <c r="P46" s="597" t="n">
        <v>0</v>
      </c>
      <c r="Q46" s="594" t="n">
        <v>0</v>
      </c>
      <c r="R46" s="595" t="n">
        <v>0</v>
      </c>
      <c r="S46" s="594" t="n">
        <v>0</v>
      </c>
      <c r="T46" s="595" t="n">
        <v>0</v>
      </c>
      <c r="U46" s="594" t="n">
        <v>0</v>
      </c>
      <c r="V46" s="595" t="n">
        <v>0</v>
      </c>
      <c r="W46" s="598" t="n">
        <v>0</v>
      </c>
      <c r="X46" s="595" t="n">
        <v>0</v>
      </c>
      <c r="Y46" s="598" t="n">
        <v>0</v>
      </c>
      <c r="Z46" s="595" t="n">
        <v>0</v>
      </c>
      <c r="AA46" s="599" t="n">
        <f aca="false">SUM(C46,E46,G46,I46,K46,M46,O46,Q46,S46,U46,W46,Y46)</f>
        <v>0</v>
      </c>
      <c r="AB46" s="600" t="n">
        <f aca="false">SUM(D46,F46,H46,J46,L46,N46,P46,R46,T46,V46,X46,Z46)</f>
        <v>0</v>
      </c>
      <c r="AC46" s="601" t="n">
        <f aca="false">t1!N46</f>
        <v>0</v>
      </c>
    </row>
    <row r="47" customFormat="false" ht="14.1" hidden="false" customHeight="true" outlineLevel="0" collapsed="false">
      <c r="A47" s="289" t="str">
        <f aca="false">t1!A47</f>
        <v>POSIZIONE ECONOMICA DI ACCESSO A1</v>
      </c>
      <c r="B47" s="479" t="str">
        <f aca="false">t1!B47</f>
        <v>053000</v>
      </c>
      <c r="C47" s="594" t="n">
        <v>0</v>
      </c>
      <c r="D47" s="595" t="n">
        <v>0</v>
      </c>
      <c r="E47" s="596" t="n">
        <v>0</v>
      </c>
      <c r="F47" s="595" t="n">
        <v>0</v>
      </c>
      <c r="G47" s="594" t="n">
        <v>0</v>
      </c>
      <c r="H47" s="595" t="n">
        <v>0</v>
      </c>
      <c r="I47" s="594" t="n">
        <v>0</v>
      </c>
      <c r="J47" s="595" t="n">
        <v>0</v>
      </c>
      <c r="K47" s="594" t="n">
        <v>0</v>
      </c>
      <c r="L47" s="595" t="n">
        <v>0</v>
      </c>
      <c r="M47" s="594" t="n">
        <v>0</v>
      </c>
      <c r="N47" s="595" t="n">
        <v>0</v>
      </c>
      <c r="O47" s="596" t="n">
        <v>0</v>
      </c>
      <c r="P47" s="597" t="n">
        <v>0</v>
      </c>
      <c r="Q47" s="594" t="n">
        <v>0</v>
      </c>
      <c r="R47" s="595" t="n">
        <v>0</v>
      </c>
      <c r="S47" s="594" t="n">
        <v>0</v>
      </c>
      <c r="T47" s="595" t="n">
        <v>0</v>
      </c>
      <c r="U47" s="594" t="n">
        <v>0</v>
      </c>
      <c r="V47" s="595" t="n">
        <v>0</v>
      </c>
      <c r="W47" s="598" t="n">
        <v>0</v>
      </c>
      <c r="X47" s="595" t="n">
        <v>0</v>
      </c>
      <c r="Y47" s="598" t="n">
        <v>0</v>
      </c>
      <c r="Z47" s="595" t="n">
        <v>0</v>
      </c>
      <c r="AA47" s="599" t="n">
        <f aca="false">SUM(C47,E47,G47,I47,K47,M47,O47,Q47,S47,U47,W47,Y47)</f>
        <v>0</v>
      </c>
      <c r="AB47" s="600" t="n">
        <f aca="false">SUM(D47,F47,H47,J47,L47,N47,P47,R47,T47,V47,X47,Z47)</f>
        <v>0</v>
      </c>
      <c r="AC47" s="601" t="n">
        <f aca="false">t1!N47</f>
        <v>0</v>
      </c>
    </row>
    <row r="48" customFormat="false" ht="14.1" hidden="false" customHeight="true" outlineLevel="0" collapsed="false">
      <c r="A48" s="289" t="str">
        <f aca="false">t1!A48</f>
        <v>CONTRATTISTI (a)</v>
      </c>
      <c r="B48" s="479" t="str">
        <f aca="false">t1!B48</f>
        <v>000061</v>
      </c>
      <c r="C48" s="594" t="n">
        <v>0</v>
      </c>
      <c r="D48" s="595" t="n">
        <v>0</v>
      </c>
      <c r="E48" s="596" t="n">
        <v>0</v>
      </c>
      <c r="F48" s="595" t="n">
        <v>0</v>
      </c>
      <c r="G48" s="594" t="n">
        <v>0</v>
      </c>
      <c r="H48" s="595" t="n">
        <v>0</v>
      </c>
      <c r="I48" s="594" t="n">
        <v>0</v>
      </c>
      <c r="J48" s="595" t="n">
        <v>0</v>
      </c>
      <c r="K48" s="594" t="n">
        <v>0</v>
      </c>
      <c r="L48" s="595" t="n">
        <v>0</v>
      </c>
      <c r="M48" s="594" t="n">
        <v>0</v>
      </c>
      <c r="N48" s="595" t="n">
        <v>0</v>
      </c>
      <c r="O48" s="596" t="n">
        <v>0</v>
      </c>
      <c r="P48" s="597" t="n">
        <v>0</v>
      </c>
      <c r="Q48" s="594" t="n">
        <v>0</v>
      </c>
      <c r="R48" s="595" t="n">
        <v>0</v>
      </c>
      <c r="S48" s="594" t="n">
        <v>0</v>
      </c>
      <c r="T48" s="595" t="n">
        <v>0</v>
      </c>
      <c r="U48" s="594" t="n">
        <v>0</v>
      </c>
      <c r="V48" s="595" t="n">
        <v>0</v>
      </c>
      <c r="W48" s="598" t="n">
        <v>0</v>
      </c>
      <c r="X48" s="595" t="n">
        <v>0</v>
      </c>
      <c r="Y48" s="598" t="n">
        <v>0</v>
      </c>
      <c r="Z48" s="595" t="n">
        <v>0</v>
      </c>
      <c r="AA48" s="599" t="n">
        <f aca="false">SUM(C48,E48,G48,I48,K48,M48,O48,Q48,S48,U48,W48,Y48)</f>
        <v>0</v>
      </c>
      <c r="AB48" s="600" t="n">
        <f aca="false">SUM(D48,F48,H48,J48,L48,N48,P48,R48,T48,V48,X48,Z48)</f>
        <v>0</v>
      </c>
      <c r="AC48" s="601" t="n">
        <f aca="false">t1!N48</f>
        <v>0</v>
      </c>
    </row>
    <row r="49" customFormat="false" ht="14.1" hidden="false" customHeight="true" outlineLevel="0" collapsed="false">
      <c r="A49" s="289" t="str">
        <f aca="false">t1!A49</f>
        <v>COLLABORATORE A T.D. ART. 90 TUEL (b)</v>
      </c>
      <c r="B49" s="479" t="str">
        <f aca="false">t1!B49</f>
        <v>000096</v>
      </c>
      <c r="C49" s="594" t="n">
        <v>0</v>
      </c>
      <c r="D49" s="595" t="n">
        <v>0</v>
      </c>
      <c r="E49" s="596" t="n">
        <v>0</v>
      </c>
      <c r="F49" s="595" t="n">
        <v>0</v>
      </c>
      <c r="G49" s="594" t="n">
        <v>0</v>
      </c>
      <c r="H49" s="595" t="n">
        <v>0</v>
      </c>
      <c r="I49" s="594" t="n">
        <v>0</v>
      </c>
      <c r="J49" s="595" t="n">
        <v>0</v>
      </c>
      <c r="K49" s="594" t="n">
        <v>0</v>
      </c>
      <c r="L49" s="595" t="n">
        <v>0</v>
      </c>
      <c r="M49" s="594" t="n">
        <v>0</v>
      </c>
      <c r="N49" s="595" t="n">
        <v>0</v>
      </c>
      <c r="O49" s="596" t="n">
        <v>0</v>
      </c>
      <c r="P49" s="597" t="n">
        <v>0</v>
      </c>
      <c r="Q49" s="594" t="n">
        <v>0</v>
      </c>
      <c r="R49" s="595" t="n">
        <v>0</v>
      </c>
      <c r="S49" s="594" t="n">
        <v>0</v>
      </c>
      <c r="T49" s="595" t="n">
        <v>0</v>
      </c>
      <c r="U49" s="594" t="n">
        <v>0</v>
      </c>
      <c r="V49" s="595" t="n">
        <v>0</v>
      </c>
      <c r="W49" s="598" t="n">
        <v>0</v>
      </c>
      <c r="X49" s="595" t="n">
        <v>0</v>
      </c>
      <c r="Y49" s="598" t="n">
        <v>0</v>
      </c>
      <c r="Z49" s="595" t="n">
        <v>0</v>
      </c>
      <c r="AA49" s="599" t="n">
        <f aca="false">SUM(C49,E49,G49,I49,K49,M49,O49,Q49,S49,U49,W49,Y49)</f>
        <v>0</v>
      </c>
      <c r="AB49" s="600" t="n">
        <f aca="false">SUM(D49,F49,H49,J49,L49,N49,P49,R49,T49,V49,X49,Z49)</f>
        <v>0</v>
      </c>
      <c r="AC49" s="601" t="n">
        <f aca="false">t1!N49</f>
        <v>0</v>
      </c>
    </row>
    <row r="50" customFormat="false" ht="16.5" hidden="false" customHeight="true" outlineLevel="0" collapsed="false">
      <c r="A50" s="602" t="s">
        <v>337</v>
      </c>
      <c r="B50" s="603"/>
      <c r="C50" s="604" t="n">
        <f aca="false">SUM(C6:C49)</f>
        <v>0</v>
      </c>
      <c r="D50" s="605" t="n">
        <f aca="false">SUM(D6:D49)</f>
        <v>0</v>
      </c>
      <c r="E50" s="604" t="n">
        <f aca="false">SUM(E6:E49)</f>
        <v>0</v>
      </c>
      <c r="F50" s="605" t="n">
        <f aca="false">SUM(F6:F49)</f>
        <v>0</v>
      </c>
      <c r="G50" s="604" t="n">
        <f aca="false">SUM(G6:G49)</f>
        <v>0</v>
      </c>
      <c r="H50" s="605" t="n">
        <f aca="false">SUM(H6:H49)</f>
        <v>0</v>
      </c>
      <c r="I50" s="604" t="n">
        <f aca="false">SUM(I6:I49)</f>
        <v>0</v>
      </c>
      <c r="J50" s="605" t="n">
        <f aca="false">SUM(J6:J49)</f>
        <v>1</v>
      </c>
      <c r="K50" s="604" t="n">
        <f aca="false">SUM(K6:K49)</f>
        <v>4</v>
      </c>
      <c r="L50" s="605" t="n">
        <f aca="false">SUM(L6:L49)</f>
        <v>5</v>
      </c>
      <c r="M50" s="604" t="n">
        <f aca="false">SUM(M6:M49)</f>
        <v>4</v>
      </c>
      <c r="N50" s="605" t="n">
        <f aca="false">SUM(N6:N49)</f>
        <v>4</v>
      </c>
      <c r="O50" s="604" t="n">
        <f aca="false">SUM(O6:O49)</f>
        <v>5</v>
      </c>
      <c r="P50" s="605" t="n">
        <f aca="false">SUM(P6:P49)</f>
        <v>5</v>
      </c>
      <c r="Q50" s="604" t="n">
        <f aca="false">SUM(Q6:Q49)</f>
        <v>6</v>
      </c>
      <c r="R50" s="605" t="n">
        <f aca="false">SUM(R6:R49)</f>
        <v>3</v>
      </c>
      <c r="S50" s="604" t="n">
        <f aca="false">SUM(S6:S49)</f>
        <v>7</v>
      </c>
      <c r="T50" s="605" t="n">
        <f aca="false">SUM(T6:T49)</f>
        <v>6</v>
      </c>
      <c r="U50" s="604" t="n">
        <f aca="false">SUM(U6:U49)</f>
        <v>3</v>
      </c>
      <c r="V50" s="605" t="n">
        <f aca="false">SUM(V6:V49)</f>
        <v>1</v>
      </c>
      <c r="W50" s="604" t="n">
        <f aca="false">SUM(W6:W49)</f>
        <v>1</v>
      </c>
      <c r="X50" s="605" t="n">
        <f aca="false">SUM(X6:X49)</f>
        <v>0</v>
      </c>
      <c r="Y50" s="604" t="n">
        <f aca="false">SUM(Y6:Y49)</f>
        <v>0</v>
      </c>
      <c r="Z50" s="605" t="n">
        <f aca="false">SUM(Z6:Z49)</f>
        <v>0</v>
      </c>
      <c r="AA50" s="604" t="n">
        <f aca="false">SUM(AA6:AA49)</f>
        <v>30</v>
      </c>
      <c r="AB50" s="606" t="n">
        <f aca="false">SUM(AB6:AB49)</f>
        <v>25</v>
      </c>
    </row>
    <row r="51" customFormat="false" ht="8.25" hidden="false" customHeight="true" outlineLevel="0" collapsed="false">
      <c r="A51" s="607"/>
      <c r="B51" s="608"/>
      <c r="C51" s="609"/>
      <c r="D51" s="609"/>
      <c r="E51" s="609"/>
      <c r="F51" s="609"/>
      <c r="G51" s="609"/>
      <c r="H51" s="609"/>
      <c r="I51" s="609"/>
      <c r="J51" s="609"/>
      <c r="K51" s="609"/>
      <c r="L51" s="609"/>
      <c r="M51" s="609"/>
      <c r="N51" s="609"/>
      <c r="O51" s="609"/>
      <c r="P51" s="609"/>
      <c r="Q51" s="609"/>
      <c r="R51" s="609"/>
      <c r="S51" s="609"/>
      <c r="T51" s="609"/>
      <c r="U51" s="609"/>
      <c r="V51" s="609"/>
      <c r="W51" s="609"/>
      <c r="X51" s="609"/>
      <c r="Y51" s="609"/>
      <c r="Z51" s="609"/>
      <c r="AA51" s="609"/>
      <c r="AB51" s="609"/>
    </row>
    <row r="52" customFormat="false" ht="11.25" hidden="false" customHeight="false" outlineLevel="0" collapsed="false">
      <c r="A52" s="267" t="str">
        <f aca="false">t1!$A$201</f>
        <v>(a) personale a tempo indeterminato al quale viene applicato un contratto di lavoro di tipo privatistico (es.:tipografico,chimico,edile,metalmeccanico,portierato, ecc.)</v>
      </c>
      <c r="B52" s="268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459"/>
    </row>
    <row r="53" s="267" customFormat="true" ht="11.25" hidden="false" customHeight="false" outlineLevel="0" collapsed="false">
      <c r="A53" s="267" t="str">
        <f aca="false">t1!$A$202</f>
        <v>(b) cfr." istruzioni generali e specifiche di comparto" e "glossario"</v>
      </c>
      <c r="B53" s="268"/>
    </row>
  </sheetData>
  <sheetProtection sheet="true" password="ea98" formatColumns="false" selectLockedCells="true"/>
  <mergeCells count="15">
    <mergeCell ref="A1:Y1"/>
    <mergeCell ref="S2:AB2"/>
    <mergeCell ref="C3:AB3"/>
    <mergeCell ref="C4:D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</mergeCells>
  <conditionalFormatting sqref="A6:AB49">
    <cfRule type="expression" priority="2" aboveAverage="0" equalAverage="0" bottom="0" percent="0" rank="0" text="" dxfId="6">
      <formula>$AC6&gt;0</formula>
    </cfRule>
  </conditionalFormatting>
  <printOptions headings="false" gridLines="false" gridLinesSet="true" horizontalCentered="true" verticalCentered="true"/>
  <pageMargins left="0" right="0" top="0.196527777777778" bottom="0.170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21" activePane="bottomRight" state="frozen"/>
      <selection pane="topLeft" activeCell="A1" activeCellId="0" sqref="A1"/>
      <selection pane="topRight" activeCell="C1" activeCellId="0" sqref="C1"/>
      <selection pane="bottomLeft" activeCell="A21" activeCellId="0" sqref="A21"/>
      <selection pane="bottomRight" activeCell="J20" activeCellId="0" sqref="J20"/>
    </sheetView>
  </sheetViews>
  <sheetFormatPr defaultColWidth="10.65625" defaultRowHeight="12.75" zeroHeight="false" outlineLevelRow="0" outlineLevelCol="0"/>
  <cols>
    <col collapsed="false" customWidth="true" hidden="false" outlineLevel="0" max="1" min="1" style="610" width="42.99"/>
    <col collapsed="false" customWidth="true" hidden="false" outlineLevel="0" max="2" min="2" style="610" width="10.82"/>
    <col collapsed="false" customWidth="true" hidden="false" outlineLevel="0" max="16" min="3" style="610" width="13.65"/>
    <col collapsed="false" customWidth="false" hidden="true" outlineLevel="0" max="17" min="17" style="610" width="10.65"/>
    <col collapsed="false" customWidth="false" hidden="false" outlineLevel="0" max="257" min="18" style="610" width="10.65"/>
  </cols>
  <sheetData>
    <row r="1" s="267" customFormat="tru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320"/>
      <c r="P1" s="321"/>
      <c r="Q1" s="0"/>
    </row>
    <row r="2" s="267" customFormat="true" ht="5.25" hidden="false" customHeight="true" outlineLevel="0" collapsed="false">
      <c r="A2" s="518"/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320"/>
      <c r="P2" s="321"/>
      <c r="Q2" s="0"/>
    </row>
    <row r="3" customFormat="false" ht="30" hidden="false" customHeight="true" outlineLevel="0" collapsed="false">
      <c r="M3" s="409"/>
      <c r="N3" s="409"/>
      <c r="O3" s="409"/>
      <c r="P3" s="409"/>
    </row>
    <row r="4" customFormat="false" ht="24.95" hidden="false" customHeight="true" outlineLevel="0" collapsed="false">
      <c r="A4" s="611" t="s">
        <v>440</v>
      </c>
      <c r="B4" s="612" t="s">
        <v>242</v>
      </c>
      <c r="C4" s="613" t="s">
        <v>453</v>
      </c>
      <c r="D4" s="613"/>
      <c r="E4" s="613" t="s">
        <v>454</v>
      </c>
      <c r="F4" s="613"/>
      <c r="G4" s="614" t="s">
        <v>455</v>
      </c>
      <c r="H4" s="614"/>
      <c r="I4" s="614" t="s">
        <v>456</v>
      </c>
      <c r="J4" s="614"/>
      <c r="K4" s="614" t="s">
        <v>457</v>
      </c>
      <c r="L4" s="614"/>
      <c r="M4" s="614" t="s">
        <v>458</v>
      </c>
      <c r="N4" s="614"/>
      <c r="O4" s="614" t="s">
        <v>337</v>
      </c>
      <c r="P4" s="614"/>
    </row>
    <row r="5" customFormat="false" ht="14.25" hidden="false" customHeight="true" outlineLevel="0" collapsed="false">
      <c r="A5" s="421" t="s">
        <v>383</v>
      </c>
      <c r="B5" s="615"/>
      <c r="C5" s="616" t="s">
        <v>247</v>
      </c>
      <c r="D5" s="617" t="s">
        <v>248</v>
      </c>
      <c r="E5" s="616" t="s">
        <v>247</v>
      </c>
      <c r="F5" s="617" t="s">
        <v>248</v>
      </c>
      <c r="G5" s="616" t="s">
        <v>247</v>
      </c>
      <c r="H5" s="618" t="s">
        <v>248</v>
      </c>
      <c r="I5" s="616" t="s">
        <v>247</v>
      </c>
      <c r="J5" s="618" t="s">
        <v>248</v>
      </c>
      <c r="K5" s="616" t="s">
        <v>247</v>
      </c>
      <c r="L5" s="618" t="s">
        <v>248</v>
      </c>
      <c r="M5" s="616" t="s">
        <v>247</v>
      </c>
      <c r="N5" s="618" t="s">
        <v>248</v>
      </c>
      <c r="O5" s="619" t="s">
        <v>247</v>
      </c>
      <c r="P5" s="620" t="s">
        <v>248</v>
      </c>
    </row>
    <row r="6" customFormat="false" ht="14.1" hidden="false" customHeight="true" outlineLevel="0" collapsed="false">
      <c r="A6" s="289" t="str">
        <f aca="false">t1!A6</f>
        <v>SEGRETARIO A</v>
      </c>
      <c r="B6" s="479" t="str">
        <f aca="false">t1!B6</f>
        <v>0D0102</v>
      </c>
      <c r="C6" s="621" t="n">
        <v>0</v>
      </c>
      <c r="D6" s="622" t="n">
        <v>0</v>
      </c>
      <c r="E6" s="621" t="n">
        <v>0</v>
      </c>
      <c r="F6" s="622" t="n">
        <v>0</v>
      </c>
      <c r="G6" s="621" t="n">
        <v>0</v>
      </c>
      <c r="H6" s="623" t="n">
        <v>0</v>
      </c>
      <c r="I6" s="624" t="n">
        <v>0</v>
      </c>
      <c r="J6" s="623" t="n">
        <v>0</v>
      </c>
      <c r="K6" s="624" t="n">
        <v>0</v>
      </c>
      <c r="L6" s="623" t="n">
        <v>0</v>
      </c>
      <c r="M6" s="625" t="n">
        <v>0</v>
      </c>
      <c r="N6" s="626" t="n">
        <v>0</v>
      </c>
      <c r="O6" s="627" t="n">
        <f aca="false">SUM(C6,E6,G6,I6,K6,M6)</f>
        <v>0</v>
      </c>
      <c r="P6" s="628" t="n">
        <f aca="false">SUM(D6,F6,H6,J6,L6,N6)</f>
        <v>0</v>
      </c>
      <c r="Q6" s="629" t="n">
        <f aca="false">t1!N6</f>
        <v>0</v>
      </c>
    </row>
    <row r="7" customFormat="false" ht="14.1" hidden="false" customHeight="true" outlineLevel="0" collapsed="false">
      <c r="A7" s="289" t="str">
        <f aca="false">t1!A7</f>
        <v>SEGRETARIO B</v>
      </c>
      <c r="B7" s="479" t="str">
        <f aca="false">t1!B7</f>
        <v>0D0103</v>
      </c>
      <c r="C7" s="621" t="n">
        <v>0</v>
      </c>
      <c r="D7" s="622" t="n">
        <v>0</v>
      </c>
      <c r="E7" s="621" t="n">
        <v>0</v>
      </c>
      <c r="F7" s="622" t="n">
        <v>0</v>
      </c>
      <c r="G7" s="621" t="n">
        <v>0</v>
      </c>
      <c r="H7" s="623" t="n">
        <v>0</v>
      </c>
      <c r="I7" s="624" t="n">
        <v>0</v>
      </c>
      <c r="J7" s="623" t="n">
        <v>0</v>
      </c>
      <c r="K7" s="624" t="n">
        <v>0</v>
      </c>
      <c r="L7" s="623" t="n">
        <v>0</v>
      </c>
      <c r="M7" s="625" t="n">
        <v>0</v>
      </c>
      <c r="N7" s="626" t="n">
        <v>0</v>
      </c>
      <c r="O7" s="627" t="n">
        <f aca="false">SUM(C7,E7,G7,I7,K7,M7)</f>
        <v>0</v>
      </c>
      <c r="P7" s="628" t="n">
        <f aca="false">SUM(D7,F7,H7,J7,L7,N7)</f>
        <v>0</v>
      </c>
      <c r="Q7" s="629" t="n">
        <f aca="false">t1!N7</f>
        <v>0</v>
      </c>
    </row>
    <row r="8" customFormat="false" ht="14.1" hidden="false" customHeight="true" outlineLevel="0" collapsed="false">
      <c r="A8" s="289" t="str">
        <f aca="false">t1!A8</f>
        <v>SEGRETARIO C</v>
      </c>
      <c r="B8" s="479" t="str">
        <f aca="false">t1!B8</f>
        <v>0D0485</v>
      </c>
      <c r="C8" s="621" t="n">
        <v>0</v>
      </c>
      <c r="D8" s="622" t="n">
        <v>0</v>
      </c>
      <c r="E8" s="621" t="n">
        <v>0</v>
      </c>
      <c r="F8" s="622" t="n">
        <v>0</v>
      </c>
      <c r="G8" s="621" t="n">
        <v>0</v>
      </c>
      <c r="H8" s="623" t="n">
        <v>0</v>
      </c>
      <c r="I8" s="624" t="n">
        <v>0</v>
      </c>
      <c r="J8" s="623" t="n">
        <v>0</v>
      </c>
      <c r="K8" s="624" t="n">
        <v>0</v>
      </c>
      <c r="L8" s="623" t="n">
        <v>0</v>
      </c>
      <c r="M8" s="625" t="n">
        <v>0</v>
      </c>
      <c r="N8" s="626" t="n">
        <v>0</v>
      </c>
      <c r="O8" s="627" t="n">
        <f aca="false">SUM(C8,E8,G8,I8,K8,M8)</f>
        <v>0</v>
      </c>
      <c r="P8" s="628" t="n">
        <f aca="false">SUM(D8,F8,H8,J8,L8,N8)</f>
        <v>0</v>
      </c>
      <c r="Q8" s="629" t="n">
        <f aca="false">t1!N8</f>
        <v>0</v>
      </c>
    </row>
    <row r="9" customFormat="false" ht="14.1" hidden="false" customHeight="true" outlineLevel="0" collapsed="false">
      <c r="A9" s="289" t="str">
        <f aca="false">t1!A9</f>
        <v>SEGRETARIO GENERALE CCIAA</v>
      </c>
      <c r="B9" s="479" t="str">
        <f aca="false">t1!B9</f>
        <v>0D0104</v>
      </c>
      <c r="C9" s="621" t="n">
        <v>0</v>
      </c>
      <c r="D9" s="622" t="n">
        <v>0</v>
      </c>
      <c r="E9" s="621" t="n">
        <v>0</v>
      </c>
      <c r="F9" s="622" t="n">
        <v>0</v>
      </c>
      <c r="G9" s="621" t="n">
        <v>0</v>
      </c>
      <c r="H9" s="623" t="n">
        <v>0</v>
      </c>
      <c r="I9" s="624" t="n">
        <v>0</v>
      </c>
      <c r="J9" s="623" t="n">
        <v>0</v>
      </c>
      <c r="K9" s="624" t="n">
        <v>0</v>
      </c>
      <c r="L9" s="623" t="n">
        <v>0</v>
      </c>
      <c r="M9" s="625" t="n">
        <v>0</v>
      </c>
      <c r="N9" s="626" t="n">
        <v>0</v>
      </c>
      <c r="O9" s="627" t="n">
        <f aca="false">SUM(C9,E9,G9,I9,K9,M9)</f>
        <v>0</v>
      </c>
      <c r="P9" s="628" t="n">
        <f aca="false">SUM(D9,F9,H9,J9,L9,N9)</f>
        <v>0</v>
      </c>
      <c r="Q9" s="629" t="n">
        <f aca="false">t1!N9</f>
        <v>0</v>
      </c>
    </row>
    <row r="10" customFormat="false" ht="14.1" hidden="false" customHeight="true" outlineLevel="0" collapsed="false">
      <c r="A10" s="289" t="str">
        <f aca="false">t1!A10</f>
        <v>DIRETTORE  GENERALE</v>
      </c>
      <c r="B10" s="479" t="str">
        <f aca="false">t1!B10</f>
        <v>0D0097</v>
      </c>
      <c r="C10" s="621" t="n">
        <v>0</v>
      </c>
      <c r="D10" s="622" t="n">
        <v>0</v>
      </c>
      <c r="E10" s="621" t="n">
        <v>0</v>
      </c>
      <c r="F10" s="622" t="n">
        <v>0</v>
      </c>
      <c r="G10" s="621" t="n">
        <v>0</v>
      </c>
      <c r="H10" s="623" t="n">
        <v>0</v>
      </c>
      <c r="I10" s="624" t="n">
        <v>0</v>
      </c>
      <c r="J10" s="623" t="n">
        <v>0</v>
      </c>
      <c r="K10" s="624" t="n">
        <v>0</v>
      </c>
      <c r="L10" s="623" t="n">
        <v>0</v>
      </c>
      <c r="M10" s="625" t="n">
        <v>0</v>
      </c>
      <c r="N10" s="626" t="n">
        <v>0</v>
      </c>
      <c r="O10" s="627" t="n">
        <f aca="false">SUM(C10,E10,G10,I10,K10,M10)</f>
        <v>0</v>
      </c>
      <c r="P10" s="628" t="n">
        <f aca="false">SUM(D10,F10,H10,J10,L10,N10)</f>
        <v>0</v>
      </c>
      <c r="Q10" s="629" t="n">
        <f aca="false">t1!N10</f>
        <v>0</v>
      </c>
    </row>
    <row r="11" customFormat="false" ht="14.1" hidden="false" customHeight="true" outlineLevel="0" collapsed="false">
      <c r="A11" s="289" t="str">
        <f aca="false">t1!A11</f>
        <v>DIRIGENTE FUORI D.O. art.110 c.2 TUEL</v>
      </c>
      <c r="B11" s="479" t="str">
        <f aca="false">t1!B11</f>
        <v>0D0098</v>
      </c>
      <c r="C11" s="621" t="n">
        <v>0</v>
      </c>
      <c r="D11" s="622" t="n">
        <v>0</v>
      </c>
      <c r="E11" s="621" t="n">
        <v>0</v>
      </c>
      <c r="F11" s="622" t="n">
        <v>0</v>
      </c>
      <c r="G11" s="621" t="n">
        <v>0</v>
      </c>
      <c r="H11" s="623" t="n">
        <v>0</v>
      </c>
      <c r="I11" s="624" t="n">
        <v>0</v>
      </c>
      <c r="J11" s="623" t="n">
        <v>0</v>
      </c>
      <c r="K11" s="624" t="n">
        <v>0</v>
      </c>
      <c r="L11" s="623" t="n">
        <v>0</v>
      </c>
      <c r="M11" s="625" t="n">
        <v>0</v>
      </c>
      <c r="N11" s="626" t="n">
        <v>0</v>
      </c>
      <c r="O11" s="627" t="n">
        <f aca="false">SUM(C11,E11,G11,I11,K11,M11)</f>
        <v>0</v>
      </c>
      <c r="P11" s="628" t="n">
        <f aca="false">SUM(D11,F11,H11,J11,L11,N11)</f>
        <v>0</v>
      </c>
      <c r="Q11" s="629" t="n">
        <f aca="false">t1!N11</f>
        <v>0</v>
      </c>
    </row>
    <row r="12" customFormat="false" ht="14.1" hidden="false" customHeight="true" outlineLevel="0" collapsed="false">
      <c r="A12" s="289" t="str">
        <f aca="false">t1!A12</f>
        <v>ALTE SPECIALIZZ. FUORI D.O.art.110 c.2 TUEL</v>
      </c>
      <c r="B12" s="479" t="str">
        <f aca="false">t1!B12</f>
        <v>0D0095</v>
      </c>
      <c r="C12" s="621" t="n">
        <v>0</v>
      </c>
      <c r="D12" s="622" t="n">
        <v>0</v>
      </c>
      <c r="E12" s="621" t="n">
        <v>0</v>
      </c>
      <c r="F12" s="622" t="n">
        <v>0</v>
      </c>
      <c r="G12" s="621" t="n">
        <v>0</v>
      </c>
      <c r="H12" s="623" t="n">
        <v>0</v>
      </c>
      <c r="I12" s="624" t="n">
        <v>0</v>
      </c>
      <c r="J12" s="623" t="n">
        <v>0</v>
      </c>
      <c r="K12" s="624" t="n">
        <v>0</v>
      </c>
      <c r="L12" s="623" t="n">
        <v>0</v>
      </c>
      <c r="M12" s="625" t="n">
        <v>0</v>
      </c>
      <c r="N12" s="626" t="n">
        <v>0</v>
      </c>
      <c r="O12" s="627" t="n">
        <f aca="false">SUM(C12,E12,G12,I12,K12,M12)</f>
        <v>0</v>
      </c>
      <c r="P12" s="628" t="n">
        <f aca="false">SUM(D12,F12,H12,J12,L12,N12)</f>
        <v>0</v>
      </c>
      <c r="Q12" s="629" t="n">
        <f aca="false">t1!N12</f>
        <v>0</v>
      </c>
    </row>
    <row r="13" customFormat="false" ht="14.1" hidden="false" customHeight="true" outlineLevel="0" collapsed="false">
      <c r="A13" s="289" t="str">
        <f aca="false">t1!A13</f>
        <v>DIRIGENTE A TEMPO INDETERMINATO</v>
      </c>
      <c r="B13" s="479" t="str">
        <f aca="false">t1!B13</f>
        <v>0D0164</v>
      </c>
      <c r="C13" s="621" t="n">
        <v>0</v>
      </c>
      <c r="D13" s="622" t="n">
        <v>0</v>
      </c>
      <c r="E13" s="621" t="n">
        <v>0</v>
      </c>
      <c r="F13" s="622" t="n">
        <v>0</v>
      </c>
      <c r="G13" s="621" t="n">
        <v>0</v>
      </c>
      <c r="H13" s="623" t="n">
        <v>0</v>
      </c>
      <c r="I13" s="624" t="n">
        <v>0</v>
      </c>
      <c r="J13" s="623" t="n">
        <v>0</v>
      </c>
      <c r="K13" s="624" t="n">
        <v>0</v>
      </c>
      <c r="L13" s="623" t="n">
        <v>0</v>
      </c>
      <c r="M13" s="625" t="n">
        <v>0</v>
      </c>
      <c r="N13" s="626" t="n">
        <v>0</v>
      </c>
      <c r="O13" s="627" t="n">
        <f aca="false">SUM(C13,E13,G13,I13,K13,M13)</f>
        <v>0</v>
      </c>
      <c r="P13" s="628" t="n">
        <f aca="false">SUM(D13,F13,H13,J13,L13,N13)</f>
        <v>0</v>
      </c>
      <c r="Q13" s="629" t="n">
        <f aca="false">t1!N13</f>
        <v>0</v>
      </c>
    </row>
    <row r="14" customFormat="false" ht="14.1" hidden="false" customHeight="true" outlineLevel="0" collapsed="false">
      <c r="A14" s="289" t="str">
        <f aca="false">t1!A14</f>
        <v>DIRIGENTE A TEMPO DET.TO  ART.110 C.1 TUEL</v>
      </c>
      <c r="B14" s="479" t="str">
        <f aca="false">t1!B14</f>
        <v>0D0165</v>
      </c>
      <c r="C14" s="621" t="n">
        <v>0</v>
      </c>
      <c r="D14" s="622" t="n">
        <v>0</v>
      </c>
      <c r="E14" s="621" t="n">
        <v>0</v>
      </c>
      <c r="F14" s="622" t="n">
        <v>0</v>
      </c>
      <c r="G14" s="621" t="n">
        <v>0</v>
      </c>
      <c r="H14" s="623" t="n">
        <v>0</v>
      </c>
      <c r="I14" s="624" t="n">
        <v>1</v>
      </c>
      <c r="J14" s="623" t="n">
        <v>0</v>
      </c>
      <c r="K14" s="624" t="n">
        <v>0</v>
      </c>
      <c r="L14" s="623" t="n">
        <v>0</v>
      </c>
      <c r="M14" s="625" t="n">
        <v>0</v>
      </c>
      <c r="N14" s="626" t="n">
        <v>0</v>
      </c>
      <c r="O14" s="627" t="n">
        <f aca="false">SUM(C14,E14,G14,I14,K14,M14)</f>
        <v>1</v>
      </c>
      <c r="P14" s="628" t="n">
        <f aca="false">SUM(D14,F14,H14,J14,L14,N14)</f>
        <v>0</v>
      </c>
      <c r="Q14" s="629" t="n">
        <f aca="false">t1!N14</f>
        <v>1</v>
      </c>
    </row>
    <row r="15" customFormat="false" ht="14.1" hidden="false" customHeight="true" outlineLevel="0" collapsed="false">
      <c r="A15" s="289" t="str">
        <f aca="false">t1!A15</f>
        <v>ALTE SPECIALIZZ. IN D.O. art.110 c.1 TUEL</v>
      </c>
      <c r="B15" s="479" t="str">
        <f aca="false">t1!B15</f>
        <v>0D0I95</v>
      </c>
      <c r="C15" s="621" t="n">
        <v>0</v>
      </c>
      <c r="D15" s="622" t="n">
        <v>0</v>
      </c>
      <c r="E15" s="621" t="n">
        <v>0</v>
      </c>
      <c r="F15" s="622" t="n">
        <v>0</v>
      </c>
      <c r="G15" s="621" t="n">
        <v>0</v>
      </c>
      <c r="H15" s="623" t="n">
        <v>0</v>
      </c>
      <c r="I15" s="624" t="n">
        <v>0</v>
      </c>
      <c r="J15" s="623" t="n">
        <v>0</v>
      </c>
      <c r="K15" s="624" t="n">
        <v>0</v>
      </c>
      <c r="L15" s="623" t="n">
        <v>0</v>
      </c>
      <c r="M15" s="625" t="n">
        <v>0</v>
      </c>
      <c r="N15" s="626" t="n">
        <v>0</v>
      </c>
      <c r="O15" s="627" t="n">
        <f aca="false">SUM(C15,E15,G15,I15,K15,M15)</f>
        <v>0</v>
      </c>
      <c r="P15" s="628" t="n">
        <f aca="false">SUM(D15,F15,H15,J15,L15,N15)</f>
        <v>0</v>
      </c>
      <c r="Q15" s="629" t="n">
        <f aca="false">t1!N15</f>
        <v>0</v>
      </c>
    </row>
    <row r="16" customFormat="false" ht="14.1" hidden="false" customHeight="true" outlineLevel="0" collapsed="false">
      <c r="A16" s="289" t="str">
        <f aca="false">t1!A16</f>
        <v>POSIZ. ECON. D6 - PROFILI ACCESSO D3</v>
      </c>
      <c r="B16" s="479" t="str">
        <f aca="false">t1!B16</f>
        <v>0D6A00</v>
      </c>
      <c r="C16" s="621" t="n">
        <v>0</v>
      </c>
      <c r="D16" s="622" t="n">
        <v>0</v>
      </c>
      <c r="E16" s="621" t="n">
        <v>0</v>
      </c>
      <c r="F16" s="622" t="n">
        <v>0</v>
      </c>
      <c r="G16" s="621" t="n">
        <v>0</v>
      </c>
      <c r="H16" s="623" t="n">
        <v>0</v>
      </c>
      <c r="I16" s="624" t="n">
        <v>1</v>
      </c>
      <c r="J16" s="623" t="n">
        <v>1</v>
      </c>
      <c r="K16" s="624" t="n">
        <v>0</v>
      </c>
      <c r="L16" s="623" t="n">
        <v>0</v>
      </c>
      <c r="M16" s="625" t="n">
        <v>0</v>
      </c>
      <c r="N16" s="626" t="n">
        <v>0</v>
      </c>
      <c r="O16" s="627" t="n">
        <f aca="false">SUM(C16,E16,G16,I16,K16,M16)</f>
        <v>1</v>
      </c>
      <c r="P16" s="628" t="n">
        <f aca="false">SUM(D16,F16,H16,J16,L16,N16)</f>
        <v>1</v>
      </c>
      <c r="Q16" s="629" t="n">
        <f aca="false">t1!N16</f>
        <v>1</v>
      </c>
    </row>
    <row r="17" customFormat="false" ht="14.1" hidden="false" customHeight="true" outlineLevel="0" collapsed="false">
      <c r="A17" s="289" t="str">
        <f aca="false">t1!A17</f>
        <v>POSIZ. ECON. D6 - PROFILO ACCESSO D1</v>
      </c>
      <c r="B17" s="479" t="str">
        <f aca="false">t1!B17</f>
        <v>0D6000</v>
      </c>
      <c r="C17" s="621" t="n">
        <v>0</v>
      </c>
      <c r="D17" s="622" t="n">
        <v>0</v>
      </c>
      <c r="E17" s="621" t="n">
        <v>0</v>
      </c>
      <c r="F17" s="622" t="n">
        <v>0</v>
      </c>
      <c r="G17" s="621" t="n">
        <v>0</v>
      </c>
      <c r="H17" s="623" t="n">
        <v>0</v>
      </c>
      <c r="I17" s="624" t="n">
        <v>2</v>
      </c>
      <c r="J17" s="623" t="n">
        <v>1</v>
      </c>
      <c r="K17" s="624" t="n">
        <v>0</v>
      </c>
      <c r="L17" s="623" t="n">
        <v>0</v>
      </c>
      <c r="M17" s="625" t="n">
        <v>0</v>
      </c>
      <c r="N17" s="626" t="n">
        <v>0</v>
      </c>
      <c r="O17" s="627" t="n">
        <f aca="false">SUM(C17,E17,G17,I17,K17,M17)</f>
        <v>2</v>
      </c>
      <c r="P17" s="628" t="n">
        <f aca="false">SUM(D17,F17,H17,J17,L17,N17)</f>
        <v>1</v>
      </c>
      <c r="Q17" s="629" t="n">
        <f aca="false">t1!N17</f>
        <v>1</v>
      </c>
    </row>
    <row r="18" customFormat="false" ht="14.1" hidden="false" customHeight="true" outlineLevel="0" collapsed="false">
      <c r="A18" s="289" t="str">
        <f aca="false">t1!A18</f>
        <v>POSIZ. ECON. D5 PROFILI ACCESSO D3</v>
      </c>
      <c r="B18" s="479" t="str">
        <f aca="false">t1!B18</f>
        <v>052486</v>
      </c>
      <c r="C18" s="621" t="n">
        <v>0</v>
      </c>
      <c r="D18" s="622" t="n">
        <v>0</v>
      </c>
      <c r="E18" s="621" t="n">
        <v>0</v>
      </c>
      <c r="F18" s="622" t="n">
        <v>0</v>
      </c>
      <c r="G18" s="621" t="n">
        <v>0</v>
      </c>
      <c r="H18" s="623" t="n">
        <v>0</v>
      </c>
      <c r="I18" s="624" t="n">
        <v>0</v>
      </c>
      <c r="J18" s="623" t="n">
        <v>0</v>
      </c>
      <c r="K18" s="624" t="n">
        <v>0</v>
      </c>
      <c r="L18" s="623" t="n">
        <v>0</v>
      </c>
      <c r="M18" s="625" t="n">
        <v>0</v>
      </c>
      <c r="N18" s="626" t="n">
        <v>0</v>
      </c>
      <c r="O18" s="627" t="n">
        <f aca="false">SUM(C18,E18,G18,I18,K18,M18)</f>
        <v>0</v>
      </c>
      <c r="P18" s="628" t="n">
        <f aca="false">SUM(D18,F18,H18,J18,L18,N18)</f>
        <v>0</v>
      </c>
      <c r="Q18" s="629" t="n">
        <f aca="false">t1!N18</f>
        <v>0</v>
      </c>
    </row>
    <row r="19" customFormat="false" ht="14.1" hidden="false" customHeight="true" outlineLevel="0" collapsed="false">
      <c r="A19" s="289" t="str">
        <f aca="false">t1!A19</f>
        <v>POSIZ. ECON. D5 PROFILI ACCESSO D1</v>
      </c>
      <c r="B19" s="479" t="str">
        <f aca="false">t1!B19</f>
        <v>052487</v>
      </c>
      <c r="C19" s="621" t="n">
        <v>0</v>
      </c>
      <c r="D19" s="622" t="n">
        <v>0</v>
      </c>
      <c r="E19" s="621" t="n">
        <v>0</v>
      </c>
      <c r="F19" s="622" t="n">
        <v>0</v>
      </c>
      <c r="G19" s="621" t="n">
        <v>0</v>
      </c>
      <c r="H19" s="623" t="n">
        <v>0</v>
      </c>
      <c r="I19" s="624" t="n">
        <v>0</v>
      </c>
      <c r="J19" s="623" t="n">
        <v>0</v>
      </c>
      <c r="K19" s="624" t="n">
        <v>0</v>
      </c>
      <c r="L19" s="623" t="n">
        <v>0</v>
      </c>
      <c r="M19" s="625" t="n">
        <v>0</v>
      </c>
      <c r="N19" s="626" t="n">
        <v>0</v>
      </c>
      <c r="O19" s="627" t="n">
        <f aca="false">SUM(C19,E19,G19,I19,K19,M19)</f>
        <v>0</v>
      </c>
      <c r="P19" s="628" t="n">
        <f aca="false">SUM(D19,F19,H19,J19,L19,N19)</f>
        <v>0</v>
      </c>
      <c r="Q19" s="629" t="n">
        <f aca="false">t1!N19</f>
        <v>0</v>
      </c>
    </row>
    <row r="20" customFormat="false" ht="14.1" hidden="false" customHeight="true" outlineLevel="0" collapsed="false">
      <c r="A20" s="289" t="str">
        <f aca="false">t1!A20</f>
        <v>POSIZ. ECON. D4 PROFILI ACCESSO D3</v>
      </c>
      <c r="B20" s="479" t="str">
        <f aca="false">t1!B20</f>
        <v>051488</v>
      </c>
      <c r="C20" s="621" t="n">
        <v>0</v>
      </c>
      <c r="D20" s="622" t="n">
        <v>0</v>
      </c>
      <c r="E20" s="621" t="n">
        <v>0</v>
      </c>
      <c r="F20" s="622" t="n">
        <v>0</v>
      </c>
      <c r="G20" s="621" t="n">
        <v>0</v>
      </c>
      <c r="H20" s="623" t="n">
        <v>0</v>
      </c>
      <c r="I20" s="624" t="n">
        <v>0</v>
      </c>
      <c r="J20" s="623" t="n">
        <v>0</v>
      </c>
      <c r="K20" s="624" t="n">
        <v>0</v>
      </c>
      <c r="L20" s="623" t="n">
        <v>0</v>
      </c>
      <c r="M20" s="625" t="n">
        <v>0</v>
      </c>
      <c r="N20" s="626" t="n">
        <v>0</v>
      </c>
      <c r="O20" s="627" t="n">
        <f aca="false">SUM(C20,E20,G20,I20,K20,M20)</f>
        <v>0</v>
      </c>
      <c r="P20" s="628" t="n">
        <f aca="false">SUM(D20,F20,H20,J20,L20,N20)</f>
        <v>0</v>
      </c>
      <c r="Q20" s="629" t="n">
        <f aca="false">t1!N20</f>
        <v>0</v>
      </c>
    </row>
    <row r="21" customFormat="false" ht="14.1" hidden="false" customHeight="true" outlineLevel="0" collapsed="false">
      <c r="A21" s="289" t="str">
        <f aca="false">t1!A21</f>
        <v>POSIZ. ECON. D4 PROFILI ACCESSO D1</v>
      </c>
      <c r="B21" s="479" t="str">
        <f aca="false">t1!B21</f>
        <v>051489</v>
      </c>
      <c r="C21" s="621" t="n">
        <v>0</v>
      </c>
      <c r="D21" s="622" t="n">
        <v>0</v>
      </c>
      <c r="E21" s="621" t="n">
        <v>0</v>
      </c>
      <c r="F21" s="622" t="n">
        <v>0</v>
      </c>
      <c r="G21" s="621" t="n">
        <v>0</v>
      </c>
      <c r="H21" s="623" t="n">
        <v>0</v>
      </c>
      <c r="I21" s="624" t="n">
        <v>0</v>
      </c>
      <c r="J21" s="623" t="n">
        <v>0</v>
      </c>
      <c r="K21" s="624" t="n">
        <v>0</v>
      </c>
      <c r="L21" s="623" t="n">
        <v>0</v>
      </c>
      <c r="M21" s="625" t="n">
        <v>0</v>
      </c>
      <c r="N21" s="626" t="n">
        <v>0</v>
      </c>
      <c r="O21" s="627" t="n">
        <f aca="false">SUM(C21,E21,G21,I21,K21,M21)</f>
        <v>0</v>
      </c>
      <c r="P21" s="628" t="n">
        <f aca="false">SUM(D21,F21,H21,J21,L21,N21)</f>
        <v>0</v>
      </c>
      <c r="Q21" s="629" t="n">
        <f aca="false">t1!N21</f>
        <v>0</v>
      </c>
    </row>
    <row r="22" customFormat="false" ht="14.1" hidden="false" customHeight="true" outlineLevel="0" collapsed="false">
      <c r="A22" s="289" t="str">
        <f aca="false">t1!A22</f>
        <v>POSIZIONE ECONOMICA DI ACCESSO D3</v>
      </c>
      <c r="B22" s="479" t="str">
        <f aca="false">t1!B22</f>
        <v>058000</v>
      </c>
      <c r="C22" s="621" t="n">
        <v>0</v>
      </c>
      <c r="D22" s="622" t="n">
        <v>0</v>
      </c>
      <c r="E22" s="621" t="n">
        <v>0</v>
      </c>
      <c r="F22" s="622" t="n">
        <v>0</v>
      </c>
      <c r="G22" s="621" t="n">
        <v>0</v>
      </c>
      <c r="H22" s="623" t="n">
        <v>0</v>
      </c>
      <c r="I22" s="624" t="n">
        <v>0</v>
      </c>
      <c r="J22" s="623" t="n">
        <v>0</v>
      </c>
      <c r="K22" s="624" t="n">
        <v>0</v>
      </c>
      <c r="L22" s="623" t="n">
        <v>0</v>
      </c>
      <c r="M22" s="625" t="n">
        <v>0</v>
      </c>
      <c r="N22" s="626" t="n">
        <v>0</v>
      </c>
      <c r="O22" s="627" t="n">
        <f aca="false">SUM(C22,E22,G22,I22,K22,M22)</f>
        <v>0</v>
      </c>
      <c r="P22" s="628" t="n">
        <f aca="false">SUM(D22,F22,H22,J22,L22,N22)</f>
        <v>0</v>
      </c>
      <c r="Q22" s="629" t="n">
        <f aca="false">t1!N22</f>
        <v>0</v>
      </c>
    </row>
    <row r="23" customFormat="false" ht="14.1" hidden="false" customHeight="true" outlineLevel="0" collapsed="false">
      <c r="A23" s="289" t="str">
        <f aca="false">t1!A23</f>
        <v>POSIZIONE ECONOMICA D3</v>
      </c>
      <c r="B23" s="479" t="str">
        <f aca="false">t1!B23</f>
        <v>050000</v>
      </c>
      <c r="C23" s="621" t="n">
        <v>0</v>
      </c>
      <c r="D23" s="622" t="n">
        <v>0</v>
      </c>
      <c r="E23" s="621" t="n">
        <v>0</v>
      </c>
      <c r="F23" s="622" t="n">
        <v>1</v>
      </c>
      <c r="G23" s="621" t="n">
        <v>0</v>
      </c>
      <c r="H23" s="623" t="n">
        <v>0</v>
      </c>
      <c r="I23" s="624" t="n">
        <v>1</v>
      </c>
      <c r="J23" s="623" t="n">
        <v>1</v>
      </c>
      <c r="K23" s="624" t="n">
        <v>0</v>
      </c>
      <c r="L23" s="623" t="n">
        <v>0</v>
      </c>
      <c r="M23" s="625" t="n">
        <v>0</v>
      </c>
      <c r="N23" s="626" t="n">
        <v>0</v>
      </c>
      <c r="O23" s="627" t="n">
        <f aca="false">SUM(C23,E23,G23,I23,K23,M23)</f>
        <v>1</v>
      </c>
      <c r="P23" s="628" t="n">
        <f aca="false">SUM(D23,F23,H23,J23,L23,N23)</f>
        <v>2</v>
      </c>
      <c r="Q23" s="629" t="n">
        <f aca="false">t1!N23</f>
        <v>1</v>
      </c>
    </row>
    <row r="24" customFormat="false" ht="14.1" hidden="false" customHeight="true" outlineLevel="0" collapsed="false">
      <c r="A24" s="289" t="str">
        <f aca="false">t1!A24</f>
        <v>POSIZIONE ECONOMICA D2</v>
      </c>
      <c r="B24" s="479" t="str">
        <f aca="false">t1!B24</f>
        <v>049000</v>
      </c>
      <c r="C24" s="621" t="n">
        <v>0</v>
      </c>
      <c r="D24" s="622" t="n">
        <v>0</v>
      </c>
      <c r="E24" s="621" t="n">
        <v>0</v>
      </c>
      <c r="F24" s="622" t="n">
        <v>0</v>
      </c>
      <c r="G24" s="621" t="n">
        <v>0</v>
      </c>
      <c r="H24" s="623" t="n">
        <v>0</v>
      </c>
      <c r="I24" s="624" t="n">
        <v>0</v>
      </c>
      <c r="J24" s="623" t="n">
        <v>2</v>
      </c>
      <c r="K24" s="624" t="n">
        <v>0</v>
      </c>
      <c r="L24" s="623" t="n">
        <v>0</v>
      </c>
      <c r="M24" s="625" t="n">
        <v>0</v>
      </c>
      <c r="N24" s="626" t="n">
        <v>0</v>
      </c>
      <c r="O24" s="627" t="n">
        <f aca="false">SUM(C24,E24,G24,I24,K24,M24)</f>
        <v>0</v>
      </c>
      <c r="P24" s="628" t="n">
        <f aca="false">SUM(D24,F24,H24,J24,L24,N24)</f>
        <v>2</v>
      </c>
      <c r="Q24" s="629" t="n">
        <f aca="false">t1!N24</f>
        <v>1</v>
      </c>
    </row>
    <row r="25" customFormat="false" ht="14.1" hidden="false" customHeight="true" outlineLevel="0" collapsed="false">
      <c r="A25" s="289" t="str">
        <f aca="false">t1!A25</f>
        <v>POSIZIONE ECONOMICA DI ACCESSO D1</v>
      </c>
      <c r="B25" s="479" t="str">
        <f aca="false">t1!B25</f>
        <v>057000</v>
      </c>
      <c r="C25" s="621" t="n">
        <v>0</v>
      </c>
      <c r="D25" s="622" t="n">
        <v>0</v>
      </c>
      <c r="E25" s="621" t="n">
        <v>0</v>
      </c>
      <c r="F25" s="622" t="n">
        <v>0</v>
      </c>
      <c r="G25" s="621" t="n">
        <v>0</v>
      </c>
      <c r="H25" s="623" t="n">
        <v>1</v>
      </c>
      <c r="I25" s="624" t="n">
        <v>2</v>
      </c>
      <c r="J25" s="623" t="n">
        <v>6</v>
      </c>
      <c r="K25" s="624" t="n">
        <v>0</v>
      </c>
      <c r="L25" s="623" t="n">
        <v>0</v>
      </c>
      <c r="M25" s="625" t="n">
        <v>0</v>
      </c>
      <c r="N25" s="626" t="n">
        <v>0</v>
      </c>
      <c r="O25" s="627" t="n">
        <f aca="false">SUM(C25,E25,G25,I25,K25,M25)</f>
        <v>2</v>
      </c>
      <c r="P25" s="628" t="n">
        <f aca="false">SUM(D25,F25,H25,J25,L25,N25)</f>
        <v>7</v>
      </c>
      <c r="Q25" s="629" t="n">
        <f aca="false">t1!N25</f>
        <v>1</v>
      </c>
    </row>
    <row r="26" customFormat="false" ht="14.1" hidden="false" customHeight="true" outlineLevel="0" collapsed="false">
      <c r="A26" s="289" t="str">
        <f aca="false">t1!A26</f>
        <v>POSIZIONE ECONOMICA C5</v>
      </c>
      <c r="B26" s="479" t="str">
        <f aca="false">t1!B26</f>
        <v>046000</v>
      </c>
      <c r="C26" s="621" t="n">
        <v>0</v>
      </c>
      <c r="D26" s="622" t="n">
        <v>0</v>
      </c>
      <c r="E26" s="621" t="n">
        <v>3</v>
      </c>
      <c r="F26" s="622" t="n">
        <v>1</v>
      </c>
      <c r="G26" s="621" t="n">
        <v>0</v>
      </c>
      <c r="H26" s="623" t="n">
        <v>0</v>
      </c>
      <c r="I26" s="624" t="n">
        <v>1</v>
      </c>
      <c r="J26" s="623" t="n">
        <v>1</v>
      </c>
      <c r="K26" s="624" t="n">
        <v>0</v>
      </c>
      <c r="L26" s="623" t="n">
        <v>0</v>
      </c>
      <c r="M26" s="625" t="n">
        <v>0</v>
      </c>
      <c r="N26" s="626" t="n">
        <v>0</v>
      </c>
      <c r="O26" s="627" t="n">
        <f aca="false">SUM(C26,E26,G26,I26,K26,M26)</f>
        <v>4</v>
      </c>
      <c r="P26" s="628" t="n">
        <f aca="false">SUM(D26,F26,H26,J26,L26,N26)</f>
        <v>2</v>
      </c>
      <c r="Q26" s="629" t="n">
        <f aca="false">t1!N26</f>
        <v>1</v>
      </c>
    </row>
    <row r="27" customFormat="false" ht="14.1" hidden="false" customHeight="true" outlineLevel="0" collapsed="false">
      <c r="A27" s="289" t="str">
        <f aca="false">t1!A27</f>
        <v>POSIZIONE ECONOMICA C4</v>
      </c>
      <c r="B27" s="479" t="str">
        <f aca="false">t1!B27</f>
        <v>045000</v>
      </c>
      <c r="C27" s="621" t="n">
        <v>0</v>
      </c>
      <c r="D27" s="622" t="n">
        <v>0</v>
      </c>
      <c r="E27" s="621" t="n">
        <v>1</v>
      </c>
      <c r="F27" s="622" t="n">
        <v>0</v>
      </c>
      <c r="G27" s="621" t="n">
        <v>0</v>
      </c>
      <c r="H27" s="623" t="n">
        <v>0</v>
      </c>
      <c r="I27" s="624" t="n">
        <v>0</v>
      </c>
      <c r="J27" s="623" t="n">
        <v>0</v>
      </c>
      <c r="K27" s="624" t="n">
        <v>0</v>
      </c>
      <c r="L27" s="623" t="n">
        <v>0</v>
      </c>
      <c r="M27" s="625" t="n">
        <v>0</v>
      </c>
      <c r="N27" s="626" t="n">
        <v>0</v>
      </c>
      <c r="O27" s="627" t="n">
        <f aca="false">SUM(C27,E27,G27,I27,K27,M27)</f>
        <v>1</v>
      </c>
      <c r="P27" s="628" t="n">
        <f aca="false">SUM(D27,F27,H27,J27,L27,N27)</f>
        <v>0</v>
      </c>
      <c r="Q27" s="629" t="n">
        <f aca="false">t1!N27</f>
        <v>1</v>
      </c>
    </row>
    <row r="28" customFormat="false" ht="14.1" hidden="false" customHeight="true" outlineLevel="0" collapsed="false">
      <c r="A28" s="289" t="str">
        <f aca="false">t1!A28</f>
        <v>POSIZIONE ECONOMICA C3</v>
      </c>
      <c r="B28" s="479" t="str">
        <f aca="false">t1!B28</f>
        <v>043000</v>
      </c>
      <c r="C28" s="621" t="n">
        <v>0</v>
      </c>
      <c r="D28" s="622" t="n">
        <v>0</v>
      </c>
      <c r="E28" s="621" t="n">
        <v>0</v>
      </c>
      <c r="F28" s="622" t="n">
        <v>1</v>
      </c>
      <c r="G28" s="621" t="n">
        <v>0</v>
      </c>
      <c r="H28" s="623" t="n">
        <v>0</v>
      </c>
      <c r="I28" s="624" t="n">
        <v>0</v>
      </c>
      <c r="J28" s="623" t="n">
        <v>0</v>
      </c>
      <c r="K28" s="624" t="n">
        <v>0</v>
      </c>
      <c r="L28" s="623" t="n">
        <v>0</v>
      </c>
      <c r="M28" s="625" t="n">
        <v>0</v>
      </c>
      <c r="N28" s="626" t="n">
        <v>0</v>
      </c>
      <c r="O28" s="627" t="n">
        <f aca="false">SUM(C28,E28,G28,I28,K28,M28)</f>
        <v>0</v>
      </c>
      <c r="P28" s="628" t="n">
        <f aca="false">SUM(D28,F28,H28,J28,L28,N28)</f>
        <v>1</v>
      </c>
      <c r="Q28" s="629" t="n">
        <f aca="false">t1!N28</f>
        <v>1</v>
      </c>
    </row>
    <row r="29" customFormat="false" ht="14.1" hidden="false" customHeight="true" outlineLevel="0" collapsed="false">
      <c r="A29" s="289" t="str">
        <f aca="false">t1!A29</f>
        <v>POSIZIONE ECONOMICA C2</v>
      </c>
      <c r="B29" s="479" t="str">
        <f aca="false">t1!B29</f>
        <v>042000</v>
      </c>
      <c r="C29" s="621" t="n">
        <v>0</v>
      </c>
      <c r="D29" s="622" t="n">
        <v>0</v>
      </c>
      <c r="E29" s="621" t="n">
        <v>1</v>
      </c>
      <c r="F29" s="622" t="n">
        <v>0</v>
      </c>
      <c r="G29" s="621" t="n">
        <v>0</v>
      </c>
      <c r="H29" s="623" t="n">
        <v>1</v>
      </c>
      <c r="I29" s="624" t="n">
        <v>0</v>
      </c>
      <c r="J29" s="623" t="n">
        <v>0</v>
      </c>
      <c r="K29" s="624" t="n">
        <v>0</v>
      </c>
      <c r="L29" s="623" t="n">
        <v>2</v>
      </c>
      <c r="M29" s="625" t="n">
        <v>0</v>
      </c>
      <c r="N29" s="626" t="n">
        <v>0</v>
      </c>
      <c r="O29" s="627" t="n">
        <f aca="false">SUM(C29,E29,G29,I29,K29,M29)</f>
        <v>1</v>
      </c>
      <c r="P29" s="628" t="n">
        <f aca="false">SUM(D29,F29,H29,J29,L29,N29)</f>
        <v>3</v>
      </c>
      <c r="Q29" s="629" t="n">
        <f aca="false">t1!N29</f>
        <v>1</v>
      </c>
    </row>
    <row r="30" customFormat="false" ht="14.1" hidden="false" customHeight="true" outlineLevel="0" collapsed="false">
      <c r="A30" s="289" t="str">
        <f aca="false">t1!A30</f>
        <v>POSIZIONE ECONOMICA DI ACCESSO C1</v>
      </c>
      <c r="B30" s="479" t="str">
        <f aca="false">t1!B30</f>
        <v>056000</v>
      </c>
      <c r="C30" s="621" t="n">
        <v>0</v>
      </c>
      <c r="D30" s="622" t="n">
        <v>0</v>
      </c>
      <c r="E30" s="621" t="n">
        <v>3</v>
      </c>
      <c r="F30" s="622" t="n">
        <v>1</v>
      </c>
      <c r="G30" s="621" t="n">
        <v>1</v>
      </c>
      <c r="H30" s="623" t="n">
        <v>0</v>
      </c>
      <c r="I30" s="624" t="n">
        <v>0</v>
      </c>
      <c r="J30" s="623" t="n">
        <v>0</v>
      </c>
      <c r="K30" s="624" t="n">
        <v>0</v>
      </c>
      <c r="L30" s="623" t="n">
        <v>0</v>
      </c>
      <c r="M30" s="625" t="n">
        <v>0</v>
      </c>
      <c r="N30" s="626" t="n">
        <v>0</v>
      </c>
      <c r="O30" s="627" t="n">
        <f aca="false">SUM(C30,E30,G30,I30,K30,M30)</f>
        <v>4</v>
      </c>
      <c r="P30" s="628" t="n">
        <f aca="false">SUM(D30,F30,H30,J30,L30,N30)</f>
        <v>1</v>
      </c>
      <c r="Q30" s="629" t="n">
        <f aca="false">t1!N30</f>
        <v>1</v>
      </c>
    </row>
    <row r="31" customFormat="false" ht="14.1" hidden="false" customHeight="true" outlineLevel="0" collapsed="false">
      <c r="A31" s="289" t="str">
        <f aca="false">t1!A31</f>
        <v>POSIZ. ECON. B7 - PROFILO ACCESSO B3</v>
      </c>
      <c r="B31" s="479" t="str">
        <f aca="false">t1!B31</f>
        <v>0B7A00</v>
      </c>
      <c r="C31" s="621" t="n">
        <v>1</v>
      </c>
      <c r="D31" s="622" t="n">
        <v>0</v>
      </c>
      <c r="E31" s="621" t="n">
        <v>4</v>
      </c>
      <c r="F31" s="622" t="n">
        <v>1</v>
      </c>
      <c r="G31" s="621" t="n">
        <v>0</v>
      </c>
      <c r="H31" s="623" t="n">
        <v>0</v>
      </c>
      <c r="I31" s="624" t="n">
        <v>0</v>
      </c>
      <c r="J31" s="623" t="n">
        <v>0</v>
      </c>
      <c r="K31" s="624" t="n">
        <v>0</v>
      </c>
      <c r="L31" s="623" t="n">
        <v>0</v>
      </c>
      <c r="M31" s="625" t="n">
        <v>0</v>
      </c>
      <c r="N31" s="626" t="n">
        <v>0</v>
      </c>
      <c r="O31" s="627" t="n">
        <f aca="false">SUM(C31,E31,G31,I31,K31,M31)</f>
        <v>5</v>
      </c>
      <c r="P31" s="628" t="n">
        <f aca="false">SUM(D31,F31,H31,J31,L31,N31)</f>
        <v>1</v>
      </c>
      <c r="Q31" s="629" t="n">
        <f aca="false">t1!N31</f>
        <v>1</v>
      </c>
    </row>
    <row r="32" customFormat="false" ht="14.1" hidden="false" customHeight="true" outlineLevel="0" collapsed="false">
      <c r="A32" s="289" t="str">
        <f aca="false">t1!A32</f>
        <v>POSIZ. ECON. B7 - PROFILO  ACCESSO B1</v>
      </c>
      <c r="B32" s="479" t="str">
        <f aca="false">t1!B32</f>
        <v>0B7000</v>
      </c>
      <c r="C32" s="621" t="n">
        <v>0</v>
      </c>
      <c r="D32" s="622" t="n">
        <v>0</v>
      </c>
      <c r="E32" s="621" t="n">
        <v>0</v>
      </c>
      <c r="F32" s="622" t="n">
        <v>0</v>
      </c>
      <c r="G32" s="621" t="n">
        <v>0</v>
      </c>
      <c r="H32" s="623" t="n">
        <v>0</v>
      </c>
      <c r="I32" s="624" t="n">
        <v>0</v>
      </c>
      <c r="J32" s="623" t="n">
        <v>0</v>
      </c>
      <c r="K32" s="624" t="n">
        <v>0</v>
      </c>
      <c r="L32" s="623" t="n">
        <v>0</v>
      </c>
      <c r="M32" s="625" t="n">
        <v>0</v>
      </c>
      <c r="N32" s="626" t="n">
        <v>0</v>
      </c>
      <c r="O32" s="627" t="n">
        <f aca="false">SUM(C32,E32,G32,I32,K32,M32)</f>
        <v>0</v>
      </c>
      <c r="P32" s="628" t="n">
        <f aca="false">SUM(D32,F32,H32,J32,L32,N32)</f>
        <v>0</v>
      </c>
      <c r="Q32" s="629" t="n">
        <f aca="false">t1!N32</f>
        <v>0</v>
      </c>
    </row>
    <row r="33" customFormat="false" ht="14.1" hidden="false" customHeight="true" outlineLevel="0" collapsed="false">
      <c r="A33" s="289" t="str">
        <f aca="false">t1!A33</f>
        <v>POSIZ. ECON. B6 PROFILI ACCESSO B3</v>
      </c>
      <c r="B33" s="479" t="str">
        <f aca="false">t1!B33</f>
        <v>038490</v>
      </c>
      <c r="C33" s="621" t="n">
        <v>0</v>
      </c>
      <c r="D33" s="622" t="n">
        <v>0</v>
      </c>
      <c r="E33" s="621" t="n">
        <v>0</v>
      </c>
      <c r="F33" s="622" t="n">
        <v>0</v>
      </c>
      <c r="G33" s="621" t="n">
        <v>0</v>
      </c>
      <c r="H33" s="623" t="n">
        <v>0</v>
      </c>
      <c r="I33" s="624" t="n">
        <v>0</v>
      </c>
      <c r="J33" s="623" t="n">
        <v>0</v>
      </c>
      <c r="K33" s="624" t="n">
        <v>0</v>
      </c>
      <c r="L33" s="623" t="n">
        <v>0</v>
      </c>
      <c r="M33" s="625" t="n">
        <v>0</v>
      </c>
      <c r="N33" s="626" t="n">
        <v>0</v>
      </c>
      <c r="O33" s="627" t="n">
        <f aca="false">SUM(C33,E33,G33,I33,K33,M33)</f>
        <v>0</v>
      </c>
      <c r="P33" s="628" t="n">
        <f aca="false">SUM(D33,F33,H33,J33,L33,N33)</f>
        <v>0</v>
      </c>
      <c r="Q33" s="629" t="n">
        <f aca="false">t1!N33</f>
        <v>0</v>
      </c>
    </row>
    <row r="34" customFormat="false" ht="14.1" hidden="false" customHeight="true" outlineLevel="0" collapsed="false">
      <c r="A34" s="289" t="str">
        <f aca="false">t1!A34</f>
        <v>POSIZ. ECON. B6 PROFILI ACCESSO B1</v>
      </c>
      <c r="B34" s="479" t="str">
        <f aca="false">t1!B34</f>
        <v>038491</v>
      </c>
      <c r="C34" s="621" t="n">
        <v>0</v>
      </c>
      <c r="D34" s="622" t="n">
        <v>0</v>
      </c>
      <c r="E34" s="621" t="n">
        <v>0</v>
      </c>
      <c r="F34" s="622" t="n">
        <v>0</v>
      </c>
      <c r="G34" s="621" t="n">
        <v>0</v>
      </c>
      <c r="H34" s="623" t="n">
        <v>0</v>
      </c>
      <c r="I34" s="624" t="n">
        <v>0</v>
      </c>
      <c r="J34" s="623" t="n">
        <v>0</v>
      </c>
      <c r="K34" s="624" t="n">
        <v>0</v>
      </c>
      <c r="L34" s="623" t="n">
        <v>0</v>
      </c>
      <c r="M34" s="625" t="n">
        <v>0</v>
      </c>
      <c r="N34" s="626" t="n">
        <v>0</v>
      </c>
      <c r="O34" s="627" t="n">
        <f aca="false">SUM(C34,E34,G34,I34,K34,M34)</f>
        <v>0</v>
      </c>
      <c r="P34" s="628" t="n">
        <f aca="false">SUM(D34,F34,H34,J34,L34,N34)</f>
        <v>0</v>
      </c>
      <c r="Q34" s="629" t="n">
        <f aca="false">t1!N34</f>
        <v>0</v>
      </c>
    </row>
    <row r="35" customFormat="false" ht="14.1" hidden="false" customHeight="true" outlineLevel="0" collapsed="false">
      <c r="A35" s="289" t="str">
        <f aca="false">t1!A35</f>
        <v>POSIZ. ECON. B5 PROFILI ACCESSO B3</v>
      </c>
      <c r="B35" s="479" t="str">
        <f aca="false">t1!B35</f>
        <v>037492</v>
      </c>
      <c r="C35" s="621" t="n">
        <v>1</v>
      </c>
      <c r="D35" s="622" t="n">
        <v>1</v>
      </c>
      <c r="E35" s="621" t="n">
        <v>2</v>
      </c>
      <c r="F35" s="622" t="n">
        <v>0</v>
      </c>
      <c r="G35" s="621" t="n">
        <v>0</v>
      </c>
      <c r="H35" s="623" t="n">
        <v>0</v>
      </c>
      <c r="I35" s="624" t="n">
        <v>1</v>
      </c>
      <c r="J35" s="623" t="n">
        <v>0</v>
      </c>
      <c r="K35" s="624" t="n">
        <v>0</v>
      </c>
      <c r="L35" s="623" t="n">
        <v>0</v>
      </c>
      <c r="M35" s="625" t="n">
        <v>0</v>
      </c>
      <c r="N35" s="626" t="n">
        <v>0</v>
      </c>
      <c r="O35" s="627" t="n">
        <f aca="false">SUM(C35,E35,G35,I35,K35,M35)</f>
        <v>4</v>
      </c>
      <c r="P35" s="628" t="n">
        <f aca="false">SUM(D35,F35,H35,J35,L35,N35)</f>
        <v>1</v>
      </c>
      <c r="Q35" s="629" t="n">
        <f aca="false">t1!N35</f>
        <v>1</v>
      </c>
    </row>
    <row r="36" customFormat="false" ht="14.1" hidden="false" customHeight="true" outlineLevel="0" collapsed="false">
      <c r="A36" s="289" t="str">
        <f aca="false">t1!A36</f>
        <v>POSIZ. ECON. B5 PROFILI ACCESSO B1</v>
      </c>
      <c r="B36" s="479" t="str">
        <f aca="false">t1!B36</f>
        <v>037493</v>
      </c>
      <c r="C36" s="621" t="n">
        <v>0</v>
      </c>
      <c r="D36" s="622" t="n">
        <v>0</v>
      </c>
      <c r="E36" s="621" t="n">
        <v>0</v>
      </c>
      <c r="F36" s="622" t="n">
        <v>0</v>
      </c>
      <c r="G36" s="621" t="n">
        <v>0</v>
      </c>
      <c r="H36" s="623" t="n">
        <v>0</v>
      </c>
      <c r="I36" s="624" t="n">
        <v>0</v>
      </c>
      <c r="J36" s="623" t="n">
        <v>0</v>
      </c>
      <c r="K36" s="624" t="n">
        <v>0</v>
      </c>
      <c r="L36" s="623" t="n">
        <v>0</v>
      </c>
      <c r="M36" s="625" t="n">
        <v>0</v>
      </c>
      <c r="N36" s="626" t="n">
        <v>0</v>
      </c>
      <c r="O36" s="627" t="n">
        <f aca="false">SUM(C36,E36,G36,I36,K36,M36)</f>
        <v>0</v>
      </c>
      <c r="P36" s="628" t="n">
        <f aca="false">SUM(D36,F36,H36,J36,L36,N36)</f>
        <v>0</v>
      </c>
      <c r="Q36" s="629" t="n">
        <f aca="false">t1!N36</f>
        <v>0</v>
      </c>
    </row>
    <row r="37" customFormat="false" ht="14.1" hidden="false" customHeight="true" outlineLevel="0" collapsed="false">
      <c r="A37" s="289" t="str">
        <f aca="false">t1!A37</f>
        <v>POSIZ. ECON. B4 PROFILI ACCESSO B3</v>
      </c>
      <c r="B37" s="479" t="str">
        <f aca="false">t1!B37</f>
        <v>036494</v>
      </c>
      <c r="C37" s="621" t="n">
        <v>0</v>
      </c>
      <c r="D37" s="622" t="n">
        <v>0</v>
      </c>
      <c r="E37" s="621" t="n">
        <v>1</v>
      </c>
      <c r="F37" s="622" t="n">
        <v>0</v>
      </c>
      <c r="G37" s="621" t="n">
        <v>0</v>
      </c>
      <c r="H37" s="623" t="n">
        <v>0</v>
      </c>
      <c r="I37" s="624" t="n">
        <v>0</v>
      </c>
      <c r="J37" s="623" t="n">
        <v>0</v>
      </c>
      <c r="K37" s="624" t="n">
        <v>0</v>
      </c>
      <c r="L37" s="623" t="n">
        <v>0</v>
      </c>
      <c r="M37" s="625" t="n">
        <v>0</v>
      </c>
      <c r="N37" s="626" t="n">
        <v>0</v>
      </c>
      <c r="O37" s="627" t="n">
        <f aca="false">SUM(C37,E37,G37,I37,K37,M37)</f>
        <v>1</v>
      </c>
      <c r="P37" s="628" t="n">
        <f aca="false">SUM(D37,F37,H37,J37,L37,N37)</f>
        <v>0</v>
      </c>
      <c r="Q37" s="629" t="n">
        <f aca="false">t1!N37</f>
        <v>1</v>
      </c>
    </row>
    <row r="38" customFormat="false" ht="14.1" hidden="false" customHeight="true" outlineLevel="0" collapsed="false">
      <c r="A38" s="289" t="str">
        <f aca="false">t1!A38</f>
        <v>POSIZ. ECON. B4 PROFILI ACCESSO B1</v>
      </c>
      <c r="B38" s="479" t="str">
        <f aca="false">t1!B38</f>
        <v>036495</v>
      </c>
      <c r="C38" s="621" t="n">
        <v>0</v>
      </c>
      <c r="D38" s="622" t="n">
        <v>0</v>
      </c>
      <c r="E38" s="621" t="n">
        <v>1</v>
      </c>
      <c r="F38" s="622" t="n">
        <v>1</v>
      </c>
      <c r="G38" s="621" t="n">
        <v>0</v>
      </c>
      <c r="H38" s="623" t="n">
        <v>0</v>
      </c>
      <c r="I38" s="624" t="n">
        <v>0</v>
      </c>
      <c r="J38" s="623" t="n">
        <v>0</v>
      </c>
      <c r="K38" s="624" t="n">
        <v>0</v>
      </c>
      <c r="L38" s="623" t="n">
        <v>0</v>
      </c>
      <c r="M38" s="625" t="n">
        <v>0</v>
      </c>
      <c r="N38" s="626" t="n">
        <v>0</v>
      </c>
      <c r="O38" s="627" t="n">
        <f aca="false">SUM(C38,E38,G38,I38,K38,M38)</f>
        <v>1</v>
      </c>
      <c r="P38" s="628" t="n">
        <f aca="false">SUM(D38,F38,H38,J38,L38,N38)</f>
        <v>1</v>
      </c>
      <c r="Q38" s="629" t="n">
        <f aca="false">t1!N38</f>
        <v>1</v>
      </c>
    </row>
    <row r="39" customFormat="false" ht="14.1" hidden="false" customHeight="true" outlineLevel="0" collapsed="false">
      <c r="A39" s="289" t="str">
        <f aca="false">t1!A39</f>
        <v>POSIZIONE ECONOMICA DI ACCESSO B3</v>
      </c>
      <c r="B39" s="479" t="str">
        <f aca="false">t1!B39</f>
        <v>055000</v>
      </c>
      <c r="C39" s="621" t="n">
        <v>0</v>
      </c>
      <c r="D39" s="622" t="n">
        <v>0</v>
      </c>
      <c r="E39" s="621" t="n">
        <v>0</v>
      </c>
      <c r="F39" s="622" t="n">
        <v>0</v>
      </c>
      <c r="G39" s="621" t="n">
        <v>0</v>
      </c>
      <c r="H39" s="623" t="n">
        <v>0</v>
      </c>
      <c r="I39" s="624" t="n">
        <v>0</v>
      </c>
      <c r="J39" s="623" t="n">
        <v>0</v>
      </c>
      <c r="K39" s="624" t="n">
        <v>0</v>
      </c>
      <c r="L39" s="623" t="n">
        <v>0</v>
      </c>
      <c r="M39" s="625" t="n">
        <v>0</v>
      </c>
      <c r="N39" s="626" t="n">
        <v>0</v>
      </c>
      <c r="O39" s="627" t="n">
        <f aca="false">SUM(C39,E39,G39,I39,K39,M39)</f>
        <v>0</v>
      </c>
      <c r="P39" s="628" t="n">
        <f aca="false">SUM(D39,F39,H39,J39,L39,N39)</f>
        <v>0</v>
      </c>
      <c r="Q39" s="629" t="n">
        <f aca="false">t1!N39</f>
        <v>0</v>
      </c>
    </row>
    <row r="40" customFormat="false" ht="14.1" hidden="false" customHeight="true" outlineLevel="0" collapsed="false">
      <c r="A40" s="289" t="str">
        <f aca="false">t1!A40</f>
        <v>POSIZIONE ECONOMICA B3</v>
      </c>
      <c r="B40" s="479" t="str">
        <f aca="false">t1!B40</f>
        <v>034000</v>
      </c>
      <c r="C40" s="621" t="n">
        <v>0</v>
      </c>
      <c r="D40" s="622" t="n">
        <v>0</v>
      </c>
      <c r="E40" s="621" t="n">
        <v>0</v>
      </c>
      <c r="F40" s="622" t="n">
        <v>0</v>
      </c>
      <c r="G40" s="621" t="n">
        <v>0</v>
      </c>
      <c r="H40" s="623" t="n">
        <v>0</v>
      </c>
      <c r="I40" s="624" t="n">
        <v>1</v>
      </c>
      <c r="J40" s="623" t="n">
        <v>1</v>
      </c>
      <c r="K40" s="624" t="n">
        <v>0</v>
      </c>
      <c r="L40" s="623" t="n">
        <v>0</v>
      </c>
      <c r="M40" s="625" t="n">
        <v>0</v>
      </c>
      <c r="N40" s="626" t="n">
        <v>0</v>
      </c>
      <c r="O40" s="627" t="n">
        <f aca="false">SUM(C40,E40,G40,I40,K40,M40)</f>
        <v>1</v>
      </c>
      <c r="P40" s="628" t="n">
        <f aca="false">SUM(D40,F40,H40,J40,L40,N40)</f>
        <v>1</v>
      </c>
      <c r="Q40" s="629" t="n">
        <f aca="false">t1!N40</f>
        <v>1</v>
      </c>
    </row>
    <row r="41" customFormat="false" ht="14.1" hidden="false" customHeight="true" outlineLevel="0" collapsed="false">
      <c r="A41" s="289" t="str">
        <f aca="false">t1!A41</f>
        <v>POSIZIONE ECONOMICA B2</v>
      </c>
      <c r="B41" s="479" t="str">
        <f aca="false">t1!B41</f>
        <v>032000</v>
      </c>
      <c r="C41" s="621" t="n">
        <v>0</v>
      </c>
      <c r="D41" s="622" t="n">
        <v>0</v>
      </c>
      <c r="E41" s="621" t="n">
        <v>1</v>
      </c>
      <c r="F41" s="622" t="n">
        <v>0</v>
      </c>
      <c r="G41" s="621" t="n">
        <v>0</v>
      </c>
      <c r="H41" s="623" t="n">
        <v>0</v>
      </c>
      <c r="I41" s="624" t="n">
        <v>0</v>
      </c>
      <c r="J41" s="623" t="n">
        <v>1</v>
      </c>
      <c r="K41" s="624" t="n">
        <v>0</v>
      </c>
      <c r="L41" s="623" t="n">
        <v>0</v>
      </c>
      <c r="M41" s="625" t="n">
        <v>0</v>
      </c>
      <c r="N41" s="626" t="n">
        <v>0</v>
      </c>
      <c r="O41" s="627" t="n">
        <f aca="false">SUM(C41,E41,G41,I41,K41,M41)</f>
        <v>1</v>
      </c>
      <c r="P41" s="628" t="n">
        <f aca="false">SUM(D41,F41,H41,J41,L41,N41)</f>
        <v>1</v>
      </c>
      <c r="Q41" s="629" t="n">
        <f aca="false">t1!N41</f>
        <v>1</v>
      </c>
    </row>
    <row r="42" customFormat="false" ht="14.1" hidden="false" customHeight="true" outlineLevel="0" collapsed="false">
      <c r="A42" s="289" t="str">
        <f aca="false">t1!A42</f>
        <v>POSIZIONE ECONOMICA DI ACCESSO B1</v>
      </c>
      <c r="B42" s="479" t="str">
        <f aca="false">t1!B42</f>
        <v>054000</v>
      </c>
      <c r="C42" s="621" t="n">
        <v>0</v>
      </c>
      <c r="D42" s="622" t="n">
        <v>0</v>
      </c>
      <c r="E42" s="621" t="n">
        <v>0</v>
      </c>
      <c r="F42" s="622" t="n">
        <v>0</v>
      </c>
      <c r="G42" s="621" t="n">
        <v>0</v>
      </c>
      <c r="H42" s="623" t="n">
        <v>0</v>
      </c>
      <c r="I42" s="624" t="n">
        <v>0</v>
      </c>
      <c r="J42" s="623" t="n">
        <v>0</v>
      </c>
      <c r="K42" s="624" t="n">
        <v>0</v>
      </c>
      <c r="L42" s="623" t="n">
        <v>0</v>
      </c>
      <c r="M42" s="625" t="n">
        <v>0</v>
      </c>
      <c r="N42" s="626" t="n">
        <v>0</v>
      </c>
      <c r="O42" s="627" t="n">
        <f aca="false">SUM(C42,E42,G42,I42,K42,M42)</f>
        <v>0</v>
      </c>
      <c r="P42" s="628" t="n">
        <f aca="false">SUM(D42,F42,H42,J42,L42,N42)</f>
        <v>0</v>
      </c>
      <c r="Q42" s="629" t="n">
        <f aca="false">t1!N42</f>
        <v>0</v>
      </c>
    </row>
    <row r="43" customFormat="false" ht="14.1" hidden="false" customHeight="true" outlineLevel="0" collapsed="false">
      <c r="A43" s="289" t="str">
        <f aca="false">t1!A43</f>
        <v>POSIZIONE ECONOMICA A5</v>
      </c>
      <c r="B43" s="479" t="str">
        <f aca="false">t1!B43</f>
        <v>0A5000</v>
      </c>
      <c r="C43" s="621" t="n">
        <v>0</v>
      </c>
      <c r="D43" s="622" t="n">
        <v>0</v>
      </c>
      <c r="E43" s="621" t="n">
        <v>0</v>
      </c>
      <c r="F43" s="622" t="n">
        <v>0</v>
      </c>
      <c r="G43" s="621" t="n">
        <v>0</v>
      </c>
      <c r="H43" s="623" t="n">
        <v>0</v>
      </c>
      <c r="I43" s="624" t="n">
        <v>0</v>
      </c>
      <c r="J43" s="623" t="n">
        <v>0</v>
      </c>
      <c r="K43" s="624" t="n">
        <v>0</v>
      </c>
      <c r="L43" s="623" t="n">
        <v>0</v>
      </c>
      <c r="M43" s="625" t="n">
        <v>0</v>
      </c>
      <c r="N43" s="626" t="n">
        <v>0</v>
      </c>
      <c r="O43" s="627" t="n">
        <f aca="false">SUM(C43,E43,G43,I43,K43,M43)</f>
        <v>0</v>
      </c>
      <c r="P43" s="628" t="n">
        <f aca="false">SUM(D43,F43,H43,J43,L43,N43)</f>
        <v>0</v>
      </c>
      <c r="Q43" s="629" t="n">
        <f aca="false">t1!N43</f>
        <v>0</v>
      </c>
    </row>
    <row r="44" customFormat="false" ht="14.1" hidden="false" customHeight="true" outlineLevel="0" collapsed="false">
      <c r="A44" s="289" t="str">
        <f aca="false">t1!A44</f>
        <v>POSIZIONE ECONOMICA A4</v>
      </c>
      <c r="B44" s="479" t="str">
        <f aca="false">t1!B44</f>
        <v>028000</v>
      </c>
      <c r="C44" s="621" t="n">
        <v>0</v>
      </c>
      <c r="D44" s="622" t="n">
        <v>0</v>
      </c>
      <c r="E44" s="621" t="n">
        <v>0</v>
      </c>
      <c r="F44" s="622" t="n">
        <v>0</v>
      </c>
      <c r="G44" s="621" t="n">
        <v>0</v>
      </c>
      <c r="H44" s="623" t="n">
        <v>0</v>
      </c>
      <c r="I44" s="624" t="n">
        <v>0</v>
      </c>
      <c r="J44" s="623" t="n">
        <v>0</v>
      </c>
      <c r="K44" s="624" t="n">
        <v>0</v>
      </c>
      <c r="L44" s="623" t="n">
        <v>0</v>
      </c>
      <c r="M44" s="625" t="n">
        <v>0</v>
      </c>
      <c r="N44" s="626" t="n">
        <v>0</v>
      </c>
      <c r="O44" s="627" t="n">
        <f aca="false">SUM(C44,E44,G44,I44,K44,M44)</f>
        <v>0</v>
      </c>
      <c r="P44" s="628" t="n">
        <f aca="false">SUM(D44,F44,H44,J44,L44,N44)</f>
        <v>0</v>
      </c>
      <c r="Q44" s="629" t="n">
        <f aca="false">t1!N44</f>
        <v>0</v>
      </c>
    </row>
    <row r="45" customFormat="false" ht="14.1" hidden="false" customHeight="true" outlineLevel="0" collapsed="false">
      <c r="A45" s="289" t="str">
        <f aca="false">t1!A45</f>
        <v>POSIZIONE ECONOMICA A3</v>
      </c>
      <c r="B45" s="479" t="str">
        <f aca="false">t1!B45</f>
        <v>027000</v>
      </c>
      <c r="C45" s="621" t="n">
        <v>0</v>
      </c>
      <c r="D45" s="622" t="n">
        <v>0</v>
      </c>
      <c r="E45" s="621" t="n">
        <v>0</v>
      </c>
      <c r="F45" s="622" t="n">
        <v>0</v>
      </c>
      <c r="G45" s="621" t="n">
        <v>0</v>
      </c>
      <c r="H45" s="623" t="n">
        <v>0</v>
      </c>
      <c r="I45" s="624" t="n">
        <v>0</v>
      </c>
      <c r="J45" s="623" t="n">
        <v>0</v>
      </c>
      <c r="K45" s="624" t="n">
        <v>0</v>
      </c>
      <c r="L45" s="623" t="n">
        <v>0</v>
      </c>
      <c r="M45" s="625" t="n">
        <v>0</v>
      </c>
      <c r="N45" s="626" t="n">
        <v>0</v>
      </c>
      <c r="O45" s="627" t="n">
        <f aca="false">SUM(C45,E45,G45,I45,K45,M45)</f>
        <v>0</v>
      </c>
      <c r="P45" s="628" t="n">
        <f aca="false">SUM(D45,F45,H45,J45,L45,N45)</f>
        <v>0</v>
      </c>
      <c r="Q45" s="629" t="n">
        <f aca="false">t1!N45</f>
        <v>0</v>
      </c>
    </row>
    <row r="46" customFormat="false" ht="14.1" hidden="false" customHeight="true" outlineLevel="0" collapsed="false">
      <c r="A46" s="289" t="str">
        <f aca="false">t1!A46</f>
        <v>POSIZIONE ECONOMICA A2</v>
      </c>
      <c r="B46" s="479" t="str">
        <f aca="false">t1!B46</f>
        <v>025000</v>
      </c>
      <c r="C46" s="621" t="n">
        <v>0</v>
      </c>
      <c r="D46" s="622" t="n">
        <v>0</v>
      </c>
      <c r="E46" s="621" t="n">
        <v>0</v>
      </c>
      <c r="F46" s="622" t="n">
        <v>0</v>
      </c>
      <c r="G46" s="621" t="n">
        <v>0</v>
      </c>
      <c r="H46" s="623" t="n">
        <v>0</v>
      </c>
      <c r="I46" s="624" t="n">
        <v>0</v>
      </c>
      <c r="J46" s="623" t="n">
        <v>0</v>
      </c>
      <c r="K46" s="624" t="n">
        <v>0</v>
      </c>
      <c r="L46" s="623" t="n">
        <v>0</v>
      </c>
      <c r="M46" s="625" t="n">
        <v>0</v>
      </c>
      <c r="N46" s="626" t="n">
        <v>0</v>
      </c>
      <c r="O46" s="627" t="n">
        <f aca="false">SUM(C46,E46,G46,I46,K46,M46)</f>
        <v>0</v>
      </c>
      <c r="P46" s="628" t="n">
        <f aca="false">SUM(D46,F46,H46,J46,L46,N46)</f>
        <v>0</v>
      </c>
      <c r="Q46" s="629" t="n">
        <f aca="false">t1!N46</f>
        <v>0</v>
      </c>
    </row>
    <row r="47" customFormat="false" ht="14.1" hidden="false" customHeight="true" outlineLevel="0" collapsed="false">
      <c r="A47" s="289" t="str">
        <f aca="false">t1!A47</f>
        <v>POSIZIONE ECONOMICA DI ACCESSO A1</v>
      </c>
      <c r="B47" s="479" t="str">
        <f aca="false">t1!B47</f>
        <v>053000</v>
      </c>
      <c r="C47" s="621" t="n">
        <v>0</v>
      </c>
      <c r="D47" s="622" t="n">
        <v>0</v>
      </c>
      <c r="E47" s="621" t="n">
        <v>0</v>
      </c>
      <c r="F47" s="622" t="n">
        <v>0</v>
      </c>
      <c r="G47" s="621" t="n">
        <v>0</v>
      </c>
      <c r="H47" s="623" t="n">
        <v>0</v>
      </c>
      <c r="I47" s="624" t="n">
        <v>0</v>
      </c>
      <c r="J47" s="623" t="n">
        <v>0</v>
      </c>
      <c r="K47" s="624" t="n">
        <v>0</v>
      </c>
      <c r="L47" s="623" t="n">
        <v>0</v>
      </c>
      <c r="M47" s="625" t="n">
        <v>0</v>
      </c>
      <c r="N47" s="626" t="n">
        <v>0</v>
      </c>
      <c r="O47" s="627" t="n">
        <f aca="false">SUM(C47,E47,G47,I47,K47,M47)</f>
        <v>0</v>
      </c>
      <c r="P47" s="628" t="n">
        <f aca="false">SUM(D47,F47,H47,J47,L47,N47)</f>
        <v>0</v>
      </c>
      <c r="Q47" s="629" t="n">
        <f aca="false">t1!N47</f>
        <v>0</v>
      </c>
    </row>
    <row r="48" customFormat="false" ht="14.1" hidden="false" customHeight="true" outlineLevel="0" collapsed="false">
      <c r="A48" s="289" t="str">
        <f aca="false">t1!A48</f>
        <v>CONTRATTISTI (a)</v>
      </c>
      <c r="B48" s="479" t="str">
        <f aca="false">t1!B48</f>
        <v>000061</v>
      </c>
      <c r="C48" s="621" t="n">
        <v>0</v>
      </c>
      <c r="D48" s="622" t="n">
        <v>0</v>
      </c>
      <c r="E48" s="621" t="n">
        <v>0</v>
      </c>
      <c r="F48" s="622" t="n">
        <v>0</v>
      </c>
      <c r="G48" s="621" t="n">
        <v>0</v>
      </c>
      <c r="H48" s="623" t="n">
        <v>0</v>
      </c>
      <c r="I48" s="624" t="n">
        <v>0</v>
      </c>
      <c r="J48" s="623" t="n">
        <v>0</v>
      </c>
      <c r="K48" s="624" t="n">
        <v>0</v>
      </c>
      <c r="L48" s="623" t="n">
        <v>0</v>
      </c>
      <c r="M48" s="625" t="n">
        <v>0</v>
      </c>
      <c r="N48" s="626" t="n">
        <v>0</v>
      </c>
      <c r="O48" s="627" t="n">
        <f aca="false">SUM(C48,E48,G48,I48,K48,M48)</f>
        <v>0</v>
      </c>
      <c r="P48" s="628" t="n">
        <f aca="false">SUM(D48,F48,H48,J48,L48,N48)</f>
        <v>0</v>
      </c>
      <c r="Q48" s="629" t="n">
        <f aca="false">t1!N48</f>
        <v>0</v>
      </c>
    </row>
    <row r="49" customFormat="false" ht="14.1" hidden="false" customHeight="true" outlineLevel="0" collapsed="false">
      <c r="A49" s="289" t="str">
        <f aca="false">t1!A49</f>
        <v>COLLABORATORE A T.D. ART. 90 TUEL (b)</v>
      </c>
      <c r="B49" s="479" t="str">
        <f aca="false">t1!B49</f>
        <v>000096</v>
      </c>
      <c r="C49" s="621" t="n">
        <v>0</v>
      </c>
      <c r="D49" s="622" t="n">
        <v>0</v>
      </c>
      <c r="E49" s="621" t="n">
        <v>0</v>
      </c>
      <c r="F49" s="622" t="n">
        <v>0</v>
      </c>
      <c r="G49" s="621" t="n">
        <v>0</v>
      </c>
      <c r="H49" s="623" t="n">
        <v>0</v>
      </c>
      <c r="I49" s="624" t="n">
        <v>0</v>
      </c>
      <c r="J49" s="623" t="n">
        <v>0</v>
      </c>
      <c r="K49" s="624" t="n">
        <v>0</v>
      </c>
      <c r="L49" s="623" t="n">
        <v>0</v>
      </c>
      <c r="M49" s="625" t="n">
        <v>0</v>
      </c>
      <c r="N49" s="626" t="n">
        <v>0</v>
      </c>
      <c r="O49" s="627" t="n">
        <f aca="false">SUM(C49,E49,G49,I49,K49,M49)</f>
        <v>0</v>
      </c>
      <c r="P49" s="628" t="n">
        <f aca="false">SUM(D49,F49,H49,J49,L49,N49)</f>
        <v>0</v>
      </c>
      <c r="Q49" s="629" t="n">
        <f aca="false">t1!N49</f>
        <v>0</v>
      </c>
    </row>
    <row r="50" customFormat="false" ht="12" hidden="false" customHeight="true" outlineLevel="0" collapsed="false">
      <c r="A50" s="630" t="s">
        <v>337</v>
      </c>
      <c r="B50" s="631"/>
      <c r="C50" s="632" t="n">
        <f aca="false">SUM(C6:C49)</f>
        <v>2</v>
      </c>
      <c r="D50" s="633" t="n">
        <f aca="false">SUM(D6:D49)</f>
        <v>1</v>
      </c>
      <c r="E50" s="632" t="n">
        <f aca="false">SUM(E6:E49)</f>
        <v>17</v>
      </c>
      <c r="F50" s="633" t="n">
        <f aca="false">SUM(F6:F49)</f>
        <v>6</v>
      </c>
      <c r="G50" s="632" t="n">
        <f aca="false">SUM(G6:G49)</f>
        <v>1</v>
      </c>
      <c r="H50" s="633" t="n">
        <f aca="false">SUM(H6:H49)</f>
        <v>2</v>
      </c>
      <c r="I50" s="634" t="n">
        <f aca="false">SUM(I6:I49)</f>
        <v>10</v>
      </c>
      <c r="J50" s="633" t="n">
        <f aca="false">SUM(J6:J49)</f>
        <v>14</v>
      </c>
      <c r="K50" s="634" t="n">
        <f aca="false">SUM(K6:K49)</f>
        <v>0</v>
      </c>
      <c r="L50" s="633" t="n">
        <f aca="false">SUM(L6:L49)</f>
        <v>2</v>
      </c>
      <c r="M50" s="635" t="n">
        <f aca="false">SUM(M6:M49)</f>
        <v>0</v>
      </c>
      <c r="N50" s="633" t="n">
        <f aca="false">SUM(N6:N49)</f>
        <v>0</v>
      </c>
      <c r="O50" s="632" t="n">
        <f aca="false">SUM(O6:O49)</f>
        <v>30</v>
      </c>
      <c r="P50" s="633" t="n">
        <f aca="false">SUM(P6:P49)</f>
        <v>25</v>
      </c>
    </row>
    <row r="51" customFormat="false" ht="18" hidden="false" customHeight="true" outlineLevel="0" collapsed="false">
      <c r="A51" s="267" t="str">
        <f aca="false">t1!$A$201</f>
        <v>(a) personale a tempo indeterminato al quale viene applicato un contratto di lavoro di tipo privatistico (es.:tipografico,chimico,edile,metalmeccanico,portierato, ecc.)</v>
      </c>
      <c r="B51" s="268"/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459"/>
      <c r="P51" s="578"/>
      <c r="Q51" s="578"/>
      <c r="R51" s="578"/>
      <c r="S51" s="578"/>
      <c r="T51" s="578"/>
    </row>
    <row r="52" s="267" customFormat="true" ht="11.25" hidden="false" customHeight="false" outlineLevel="0" collapsed="false">
      <c r="A52" s="267" t="str">
        <f aca="false">t1!$A$202</f>
        <v>(b) cfr." istruzioni generali e specifiche di comparto" e "glossario"</v>
      </c>
      <c r="B52" s="268"/>
    </row>
  </sheetData>
  <sheetProtection sheet="true" password="ea98" formatColumns="false" selectLockedCells="true"/>
  <mergeCells count="9">
    <mergeCell ref="A1:N1"/>
    <mergeCell ref="M3:P3"/>
    <mergeCell ref="C4:D4"/>
    <mergeCell ref="E4:F4"/>
    <mergeCell ref="G4:H4"/>
    <mergeCell ref="I4:J4"/>
    <mergeCell ref="K4:L4"/>
    <mergeCell ref="M4:N4"/>
    <mergeCell ref="O4:P4"/>
  </mergeCells>
  <conditionalFormatting sqref="A6:P49">
    <cfRule type="expression" priority="2" aboveAverage="0" equalAverage="0" bottom="0" percent="0" rank="0" text="" dxfId="7">
      <formula>$Q6&gt;0</formula>
    </cfRule>
  </conditionalFormatting>
  <printOptions headings="false" gridLines="false" gridLinesSet="true" horizontalCentered="true" verticalCentered="true"/>
  <pageMargins left="0" right="0" top="0.196527777777778" bottom="0.1576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V21" activePane="bottomRight" state="frozen"/>
      <selection pane="topLeft" activeCell="A1" activeCellId="0" sqref="A1"/>
      <selection pane="topRight" activeCell="V1" activeCellId="0" sqref="V1"/>
      <selection pane="bottomLeft" activeCell="A21" activeCellId="0" sqref="A21"/>
      <selection pane="bottomRight" activeCell="M23" activeCellId="0" sqref="M23"/>
    </sheetView>
  </sheetViews>
  <sheetFormatPr defaultColWidth="9.328125" defaultRowHeight="17.25" zeroHeight="false" outlineLevelRow="0" outlineLevelCol="0"/>
  <cols>
    <col collapsed="false" customWidth="true" hidden="false" outlineLevel="0" max="1" min="1" style="267" width="42.33"/>
    <col collapsed="false" customWidth="true" hidden="false" outlineLevel="0" max="2" min="2" style="268" width="8.65"/>
    <col collapsed="false" customWidth="true" hidden="false" outlineLevel="0" max="26" min="3" style="267" width="7.82"/>
    <col collapsed="false" customWidth="true" hidden="false" outlineLevel="0" max="48" min="27" style="267" width="8.5"/>
    <col collapsed="false" customWidth="true" hidden="false" outlineLevel="0" max="49" min="49" style="636" width="15.15"/>
    <col collapsed="false" customWidth="true" hidden="false" outlineLevel="0" max="51" min="50" style="267" width="8.65"/>
    <col collapsed="false" customWidth="false" hidden="true" outlineLevel="0" max="52" min="52" style="267" width="9.28"/>
    <col collapsed="false" customWidth="false" hidden="false" outlineLevel="0" max="257" min="53" style="267" width="9.33"/>
  </cols>
  <sheetData>
    <row r="1" customFormat="false" ht="43.5" hidden="false" customHeight="true" outlineLevel="0" collapsed="false">
      <c r="A1" s="637" t="s">
        <v>459</v>
      </c>
      <c r="B1" s="408"/>
      <c r="C1" s="406" t="str">
        <f aca="false">t1!A1</f>
        <v>COMPARTO REGIONI ED AUTONOMIE LOCALI - anno 2017</v>
      </c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Z1" s="321"/>
      <c r="AA1" s="406" t="str">
        <f aca="false">C1</f>
        <v>COMPARTO REGIONI ED AUTONOMIE LOCALI - anno 2017</v>
      </c>
      <c r="AB1" s="406"/>
      <c r="AC1" s="406"/>
      <c r="AD1" s="406"/>
      <c r="AE1" s="406"/>
      <c r="AF1" s="406"/>
      <c r="AG1" s="406"/>
      <c r="AH1" s="406"/>
      <c r="AI1" s="406"/>
      <c r="AJ1" s="406"/>
      <c r="AK1" s="406"/>
      <c r="AL1" s="406"/>
      <c r="AM1" s="406"/>
      <c r="AN1" s="406"/>
      <c r="AO1" s="406"/>
      <c r="AP1" s="406"/>
      <c r="AQ1" s="406"/>
      <c r="AR1" s="406"/>
      <c r="AS1" s="406"/>
      <c r="AV1" s="321"/>
      <c r="AY1" s="321"/>
    </row>
    <row r="2" customFormat="false" ht="30" hidden="false" customHeight="true" outlineLevel="0" collapsed="false">
      <c r="A2" s="637"/>
      <c r="S2" s="409"/>
      <c r="T2" s="409"/>
      <c r="U2" s="409"/>
      <c r="V2" s="409"/>
      <c r="W2" s="409"/>
      <c r="X2" s="409"/>
      <c r="Y2" s="409"/>
      <c r="Z2" s="409"/>
      <c r="AO2" s="409"/>
      <c r="AP2" s="409"/>
      <c r="AQ2" s="409"/>
      <c r="AR2" s="409"/>
      <c r="AS2" s="409"/>
      <c r="AT2" s="409"/>
      <c r="AU2" s="409"/>
      <c r="AV2" s="409"/>
    </row>
    <row r="3" customFormat="false" ht="12" hidden="false" customHeight="true" outlineLevel="0" collapsed="false">
      <c r="A3" s="638"/>
      <c r="B3" s="639" t="s">
        <v>342</v>
      </c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39"/>
      <c r="T3" s="639"/>
      <c r="U3" s="639"/>
      <c r="V3" s="639"/>
      <c r="W3" s="639"/>
      <c r="X3" s="327"/>
      <c r="Y3" s="327"/>
      <c r="Z3" s="640"/>
      <c r="AA3" s="327"/>
      <c r="AB3" s="327"/>
      <c r="AC3" s="327"/>
      <c r="AD3" s="327"/>
      <c r="AE3" s="327"/>
      <c r="AF3" s="327"/>
      <c r="AG3" s="327"/>
      <c r="AH3" s="327"/>
      <c r="AI3" s="327"/>
      <c r="AJ3" s="327"/>
      <c r="AK3" s="327"/>
      <c r="AL3" s="327"/>
      <c r="AM3" s="327"/>
      <c r="AN3" s="327"/>
      <c r="AO3" s="327"/>
      <c r="AP3" s="327"/>
      <c r="AQ3" s="327"/>
      <c r="AR3" s="327"/>
      <c r="AS3" s="327"/>
      <c r="AT3" s="327"/>
      <c r="AU3" s="327"/>
      <c r="AV3" s="328"/>
      <c r="AX3" s="641"/>
      <c r="AY3" s="642"/>
    </row>
    <row r="4" customFormat="false" ht="34.5" hidden="false" customHeight="true" outlineLevel="0" collapsed="false">
      <c r="A4" s="643" t="s">
        <v>440</v>
      </c>
      <c r="B4" s="644" t="s">
        <v>460</v>
      </c>
      <c r="C4" s="331" t="s">
        <v>461</v>
      </c>
      <c r="D4" s="331"/>
      <c r="E4" s="331" t="s">
        <v>462</v>
      </c>
      <c r="F4" s="331"/>
      <c r="G4" s="331" t="s">
        <v>463</v>
      </c>
      <c r="H4" s="331"/>
      <c r="I4" s="282" t="s">
        <v>464</v>
      </c>
      <c r="J4" s="282"/>
      <c r="K4" s="282" t="s">
        <v>465</v>
      </c>
      <c r="L4" s="282"/>
      <c r="M4" s="332" t="s">
        <v>466</v>
      </c>
      <c r="N4" s="332"/>
      <c r="O4" s="282" t="s">
        <v>467</v>
      </c>
      <c r="P4" s="282"/>
      <c r="Q4" s="331" t="s">
        <v>468</v>
      </c>
      <c r="R4" s="331"/>
      <c r="S4" s="645" t="s">
        <v>469</v>
      </c>
      <c r="T4" s="645"/>
      <c r="U4" s="332" t="s">
        <v>470</v>
      </c>
      <c r="V4" s="332"/>
      <c r="W4" s="331" t="s">
        <v>471</v>
      </c>
      <c r="X4" s="331"/>
      <c r="Y4" s="331" t="s">
        <v>472</v>
      </c>
      <c r="Z4" s="331"/>
      <c r="AA4" s="331" t="s">
        <v>473</v>
      </c>
      <c r="AB4" s="331"/>
      <c r="AC4" s="332" t="s">
        <v>474</v>
      </c>
      <c r="AD4" s="332"/>
      <c r="AE4" s="282" t="s">
        <v>475</v>
      </c>
      <c r="AF4" s="282"/>
      <c r="AG4" s="332" t="s">
        <v>476</v>
      </c>
      <c r="AH4" s="332"/>
      <c r="AI4" s="332" t="s">
        <v>477</v>
      </c>
      <c r="AJ4" s="332"/>
      <c r="AK4" s="282" t="s">
        <v>478</v>
      </c>
      <c r="AL4" s="282"/>
      <c r="AM4" s="332" t="s">
        <v>479</v>
      </c>
      <c r="AN4" s="332"/>
      <c r="AO4" s="331" t="s">
        <v>480</v>
      </c>
      <c r="AP4" s="331"/>
      <c r="AQ4" s="331" t="s">
        <v>481</v>
      </c>
      <c r="AR4" s="331"/>
      <c r="AS4" s="646" t="s">
        <v>482</v>
      </c>
      <c r="AT4" s="646"/>
      <c r="AU4" s="647" t="s">
        <v>337</v>
      </c>
      <c r="AV4" s="647"/>
      <c r="AX4" s="648" t="s">
        <v>483</v>
      </c>
      <c r="AY4" s="648"/>
    </row>
    <row r="5" s="654" customFormat="true" ht="12" hidden="false" customHeight="true" outlineLevel="0" collapsed="false">
      <c r="A5" s="421" t="s">
        <v>383</v>
      </c>
      <c r="B5" s="649"/>
      <c r="C5" s="285" t="s">
        <v>247</v>
      </c>
      <c r="D5" s="286" t="s">
        <v>248</v>
      </c>
      <c r="E5" s="285" t="s">
        <v>247</v>
      </c>
      <c r="F5" s="286" t="s">
        <v>248</v>
      </c>
      <c r="G5" s="285" t="s">
        <v>247</v>
      </c>
      <c r="H5" s="286" t="s">
        <v>248</v>
      </c>
      <c r="I5" s="285" t="s">
        <v>247</v>
      </c>
      <c r="J5" s="286" t="s">
        <v>248</v>
      </c>
      <c r="K5" s="285" t="s">
        <v>247</v>
      </c>
      <c r="L5" s="286" t="s">
        <v>248</v>
      </c>
      <c r="M5" s="285" t="s">
        <v>247</v>
      </c>
      <c r="N5" s="288" t="s">
        <v>248</v>
      </c>
      <c r="O5" s="285" t="s">
        <v>247</v>
      </c>
      <c r="P5" s="288" t="s">
        <v>248</v>
      </c>
      <c r="Q5" s="285" t="s">
        <v>247</v>
      </c>
      <c r="R5" s="288" t="s">
        <v>248</v>
      </c>
      <c r="S5" s="285" t="s">
        <v>247</v>
      </c>
      <c r="T5" s="288" t="s">
        <v>248</v>
      </c>
      <c r="U5" s="285" t="s">
        <v>247</v>
      </c>
      <c r="V5" s="288" t="s">
        <v>248</v>
      </c>
      <c r="W5" s="285" t="s">
        <v>247</v>
      </c>
      <c r="X5" s="286" t="s">
        <v>248</v>
      </c>
      <c r="Y5" s="285" t="s">
        <v>247</v>
      </c>
      <c r="Z5" s="286" t="s">
        <v>248</v>
      </c>
      <c r="AA5" s="285" t="s">
        <v>247</v>
      </c>
      <c r="AB5" s="286" t="s">
        <v>248</v>
      </c>
      <c r="AC5" s="285" t="s">
        <v>247</v>
      </c>
      <c r="AD5" s="288" t="s">
        <v>248</v>
      </c>
      <c r="AE5" s="285" t="s">
        <v>247</v>
      </c>
      <c r="AF5" s="288" t="s">
        <v>248</v>
      </c>
      <c r="AG5" s="285" t="s">
        <v>247</v>
      </c>
      <c r="AH5" s="288" t="s">
        <v>248</v>
      </c>
      <c r="AI5" s="285" t="s">
        <v>247</v>
      </c>
      <c r="AJ5" s="288" t="s">
        <v>248</v>
      </c>
      <c r="AK5" s="285" t="s">
        <v>247</v>
      </c>
      <c r="AL5" s="288" t="s">
        <v>248</v>
      </c>
      <c r="AM5" s="285" t="s">
        <v>247</v>
      </c>
      <c r="AN5" s="288" t="s">
        <v>248</v>
      </c>
      <c r="AO5" s="285" t="s">
        <v>247</v>
      </c>
      <c r="AP5" s="286" t="s">
        <v>248</v>
      </c>
      <c r="AQ5" s="285" t="s">
        <v>247</v>
      </c>
      <c r="AR5" s="286" t="s">
        <v>248</v>
      </c>
      <c r="AS5" s="650" t="s">
        <v>247</v>
      </c>
      <c r="AT5" s="286" t="s">
        <v>248</v>
      </c>
      <c r="AU5" s="650" t="s">
        <v>247</v>
      </c>
      <c r="AV5" s="288" t="s">
        <v>248</v>
      </c>
      <c r="AW5" s="651"/>
      <c r="AX5" s="652" t="s">
        <v>247</v>
      </c>
      <c r="AY5" s="653" t="s">
        <v>248</v>
      </c>
    </row>
    <row r="6" customFormat="false" ht="12.75" hidden="false" customHeight="true" outlineLevel="0" collapsed="false">
      <c r="A6" s="429" t="str">
        <f aca="false">t1!A6</f>
        <v>SEGRETARIO A</v>
      </c>
      <c r="B6" s="473" t="str">
        <f aca="false">t1!B6</f>
        <v>0D0102</v>
      </c>
      <c r="C6" s="655" t="n">
        <v>0</v>
      </c>
      <c r="D6" s="302" t="n">
        <v>0</v>
      </c>
      <c r="E6" s="655" t="n">
        <v>0</v>
      </c>
      <c r="F6" s="302" t="n">
        <v>0</v>
      </c>
      <c r="G6" s="655" t="n">
        <v>0</v>
      </c>
      <c r="H6" s="302" t="n">
        <v>0</v>
      </c>
      <c r="I6" s="655" t="n">
        <v>0</v>
      </c>
      <c r="J6" s="302" t="n">
        <v>0</v>
      </c>
      <c r="K6" s="655" t="n">
        <v>0</v>
      </c>
      <c r="L6" s="302" t="n">
        <v>0</v>
      </c>
      <c r="M6" s="655" t="n">
        <v>0</v>
      </c>
      <c r="N6" s="302" t="n">
        <v>0</v>
      </c>
      <c r="O6" s="655" t="n">
        <v>0</v>
      </c>
      <c r="P6" s="302" t="n">
        <v>0</v>
      </c>
      <c r="Q6" s="655" t="n">
        <v>0</v>
      </c>
      <c r="R6" s="302" t="n">
        <v>0</v>
      </c>
      <c r="S6" s="655" t="n">
        <v>0</v>
      </c>
      <c r="T6" s="302" t="n">
        <v>0</v>
      </c>
      <c r="U6" s="655" t="n">
        <v>0</v>
      </c>
      <c r="V6" s="302" t="n">
        <v>0</v>
      </c>
      <c r="W6" s="655" t="n">
        <v>0</v>
      </c>
      <c r="X6" s="302" t="n">
        <v>0</v>
      </c>
      <c r="Y6" s="655" t="n">
        <v>0</v>
      </c>
      <c r="Z6" s="302" t="n">
        <v>0</v>
      </c>
      <c r="AA6" s="655" t="n">
        <v>0</v>
      </c>
      <c r="AB6" s="302" t="n">
        <v>0</v>
      </c>
      <c r="AC6" s="655" t="n">
        <v>0</v>
      </c>
      <c r="AD6" s="302" t="n">
        <v>0</v>
      </c>
      <c r="AE6" s="655" t="n">
        <v>0</v>
      </c>
      <c r="AF6" s="302" t="n">
        <v>0</v>
      </c>
      <c r="AG6" s="655" t="n">
        <v>0</v>
      </c>
      <c r="AH6" s="302" t="n">
        <v>0</v>
      </c>
      <c r="AI6" s="655" t="n">
        <v>0</v>
      </c>
      <c r="AJ6" s="302" t="n">
        <v>0</v>
      </c>
      <c r="AK6" s="655" t="n">
        <v>0</v>
      </c>
      <c r="AL6" s="302" t="n">
        <v>0</v>
      </c>
      <c r="AM6" s="655" t="n">
        <v>0</v>
      </c>
      <c r="AN6" s="302" t="n">
        <v>0</v>
      </c>
      <c r="AO6" s="655" t="n">
        <v>0</v>
      </c>
      <c r="AP6" s="302" t="n">
        <v>0</v>
      </c>
      <c r="AQ6" s="655" t="n">
        <v>0</v>
      </c>
      <c r="AR6" s="302" t="n">
        <v>0</v>
      </c>
      <c r="AS6" s="655" t="n">
        <v>0</v>
      </c>
      <c r="AT6" s="302" t="n">
        <v>0</v>
      </c>
      <c r="AU6" s="656" t="n">
        <f aca="false">SUM(S6,U6,W6,Y6,C6,E6,G6,I6,K6,M6,O6,Q6,AA6,AC6,AE6,AG6,AI6,AK6,AM6,AO6,AQ6,AS6)</f>
        <v>0</v>
      </c>
      <c r="AV6" s="657" t="n">
        <f aca="false">SUM(T6,V6,X6,Z6,D6,F6,H6,J6,L6,N6,P6,R6,AB6,AD6,AF6,AH6,AJ6,AL6,AN6,AP6,AR6,AT6)</f>
        <v>0</v>
      </c>
      <c r="AW6" s="658" t="str">
        <f aca="false">IF((AU6+AV6)=(AX6+AY6),"OK","Controllare totale")</f>
        <v>OK</v>
      </c>
      <c r="AX6" s="659" t="n">
        <f aca="false">t1!L6-t3!C6-t3!E6-t3!G6-t3!I6-t3!K6+t3!M6+t3!O6+t3!Q6</f>
        <v>0</v>
      </c>
      <c r="AY6" s="660" t="n">
        <f aca="false">t1!M6-t3!D6-t3!F6-t3!H6-t3!J6-t3!L6+t3!N6+t3!P6+t3!R6</f>
        <v>0</v>
      </c>
      <c r="AZ6" s="297" t="n">
        <f aca="false">t1!N6</f>
        <v>0</v>
      </c>
    </row>
    <row r="7" customFormat="false" ht="12.75" hidden="false" customHeight="true" outlineLevel="0" collapsed="false">
      <c r="A7" s="429" t="str">
        <f aca="false">t1!A7</f>
        <v>SEGRETARIO B</v>
      </c>
      <c r="B7" s="473" t="str">
        <f aca="false">t1!B7</f>
        <v>0D0103</v>
      </c>
      <c r="C7" s="655" t="n">
        <v>0</v>
      </c>
      <c r="D7" s="302" t="n">
        <v>0</v>
      </c>
      <c r="E7" s="655" t="n">
        <v>0</v>
      </c>
      <c r="F7" s="302" t="n">
        <v>0</v>
      </c>
      <c r="G7" s="655" t="n">
        <v>0</v>
      </c>
      <c r="H7" s="302" t="n">
        <v>0</v>
      </c>
      <c r="I7" s="655" t="n">
        <v>0</v>
      </c>
      <c r="J7" s="302" t="n">
        <v>0</v>
      </c>
      <c r="K7" s="655" t="n">
        <v>0</v>
      </c>
      <c r="L7" s="302" t="n">
        <v>0</v>
      </c>
      <c r="M7" s="655" t="n">
        <v>0</v>
      </c>
      <c r="N7" s="302" t="n">
        <v>0</v>
      </c>
      <c r="O7" s="655" t="n">
        <v>0</v>
      </c>
      <c r="P7" s="302" t="n">
        <v>0</v>
      </c>
      <c r="Q7" s="655" t="n">
        <v>0</v>
      </c>
      <c r="R7" s="302" t="n">
        <v>0</v>
      </c>
      <c r="S7" s="655" t="n">
        <v>0</v>
      </c>
      <c r="T7" s="302" t="n">
        <v>0</v>
      </c>
      <c r="U7" s="655" t="n">
        <v>0</v>
      </c>
      <c r="V7" s="302" t="n">
        <v>0</v>
      </c>
      <c r="W7" s="655" t="n">
        <v>0</v>
      </c>
      <c r="X7" s="302" t="n">
        <v>0</v>
      </c>
      <c r="Y7" s="655" t="n">
        <v>0</v>
      </c>
      <c r="Z7" s="302" t="n">
        <v>0</v>
      </c>
      <c r="AA7" s="655" t="n">
        <v>0</v>
      </c>
      <c r="AB7" s="302" t="n">
        <v>0</v>
      </c>
      <c r="AC7" s="655" t="n">
        <v>0</v>
      </c>
      <c r="AD7" s="302" t="n">
        <v>0</v>
      </c>
      <c r="AE7" s="655" t="n">
        <v>0</v>
      </c>
      <c r="AF7" s="302" t="n">
        <v>0</v>
      </c>
      <c r="AG7" s="655" t="n">
        <v>0</v>
      </c>
      <c r="AH7" s="302" t="n">
        <v>0</v>
      </c>
      <c r="AI7" s="655" t="n">
        <v>0</v>
      </c>
      <c r="AJ7" s="302" t="n">
        <v>0</v>
      </c>
      <c r="AK7" s="655" t="n">
        <v>0</v>
      </c>
      <c r="AL7" s="302" t="n">
        <v>0</v>
      </c>
      <c r="AM7" s="655" t="n">
        <v>0</v>
      </c>
      <c r="AN7" s="302" t="n">
        <v>0</v>
      </c>
      <c r="AO7" s="655" t="n">
        <v>0</v>
      </c>
      <c r="AP7" s="302" t="n">
        <v>0</v>
      </c>
      <c r="AQ7" s="655" t="n">
        <v>0</v>
      </c>
      <c r="AR7" s="302" t="n">
        <v>0</v>
      </c>
      <c r="AS7" s="655" t="n">
        <v>0</v>
      </c>
      <c r="AT7" s="302" t="n">
        <v>0</v>
      </c>
      <c r="AU7" s="656" t="n">
        <f aca="false">SUM(C7,E7,G7,I7,K7,M7,O7,Q7,S7,U7,W7,Y7,AA7,AC7,AE7,AG7,AI7,AK7,AM7,AO7,AQ7,AS7)</f>
        <v>0</v>
      </c>
      <c r="AV7" s="657" t="n">
        <f aca="false">SUM(T7,V7,X7,Z7,D7,F7,H7,J7,L7,N7,P7,R7,AB7,AD7,AF7,AH7,AJ7,AL7,AN7,AP7,AR7,AT7)</f>
        <v>0</v>
      </c>
      <c r="AW7" s="658" t="str">
        <f aca="false">IF((AU7+AV7)=(AX7+AY7),"OK","Controllare totale")</f>
        <v>OK</v>
      </c>
      <c r="AX7" s="661" t="n">
        <f aca="false">t1!L7-t3!C7-t3!E7-t3!G7-t3!I7-t3!K7+t3!M7+t3!O7+t3!Q7</f>
        <v>0</v>
      </c>
      <c r="AY7" s="662" t="n">
        <f aca="false">t1!M7-t3!D7-t3!F7-t3!H7-t3!J7-t3!L7+t3!N7+t3!P7+t3!R7</f>
        <v>0</v>
      </c>
      <c r="AZ7" s="297" t="n">
        <f aca="false">t1!N7</f>
        <v>0</v>
      </c>
    </row>
    <row r="8" customFormat="false" ht="12.75" hidden="false" customHeight="true" outlineLevel="0" collapsed="false">
      <c r="A8" s="429" t="str">
        <f aca="false">t1!A8</f>
        <v>SEGRETARIO C</v>
      </c>
      <c r="B8" s="473" t="str">
        <f aca="false">t1!B8</f>
        <v>0D0485</v>
      </c>
      <c r="C8" s="655" t="n">
        <v>0</v>
      </c>
      <c r="D8" s="302" t="n">
        <v>0</v>
      </c>
      <c r="E8" s="655" t="n">
        <v>0</v>
      </c>
      <c r="F8" s="302" t="n">
        <v>0</v>
      </c>
      <c r="G8" s="655" t="n">
        <v>0</v>
      </c>
      <c r="H8" s="302" t="n">
        <v>0</v>
      </c>
      <c r="I8" s="655" t="n">
        <v>0</v>
      </c>
      <c r="J8" s="302" t="n">
        <v>0</v>
      </c>
      <c r="K8" s="655" t="n">
        <v>0</v>
      </c>
      <c r="L8" s="302" t="n">
        <v>0</v>
      </c>
      <c r="M8" s="655" t="n">
        <v>0</v>
      </c>
      <c r="N8" s="302" t="n">
        <v>0</v>
      </c>
      <c r="O8" s="655" t="n">
        <v>0</v>
      </c>
      <c r="P8" s="302" t="n">
        <v>0</v>
      </c>
      <c r="Q8" s="655" t="n">
        <v>0</v>
      </c>
      <c r="R8" s="302" t="n">
        <v>0</v>
      </c>
      <c r="S8" s="655" t="n">
        <v>0</v>
      </c>
      <c r="T8" s="302" t="n">
        <v>0</v>
      </c>
      <c r="U8" s="655" t="n">
        <v>0</v>
      </c>
      <c r="V8" s="302" t="n">
        <v>0</v>
      </c>
      <c r="W8" s="655" t="n">
        <v>0</v>
      </c>
      <c r="X8" s="302" t="n">
        <v>0</v>
      </c>
      <c r="Y8" s="655" t="n">
        <v>0</v>
      </c>
      <c r="Z8" s="302" t="n">
        <v>0</v>
      </c>
      <c r="AA8" s="655" t="n">
        <v>0</v>
      </c>
      <c r="AB8" s="302" t="n">
        <v>0</v>
      </c>
      <c r="AC8" s="655" t="n">
        <v>0</v>
      </c>
      <c r="AD8" s="302" t="n">
        <v>0</v>
      </c>
      <c r="AE8" s="655" t="n">
        <v>0</v>
      </c>
      <c r="AF8" s="302" t="n">
        <v>0</v>
      </c>
      <c r="AG8" s="655" t="n">
        <v>0</v>
      </c>
      <c r="AH8" s="302" t="n">
        <v>0</v>
      </c>
      <c r="AI8" s="655" t="n">
        <v>0</v>
      </c>
      <c r="AJ8" s="302" t="n">
        <v>0</v>
      </c>
      <c r="AK8" s="655" t="n">
        <v>0</v>
      </c>
      <c r="AL8" s="302" t="n">
        <v>0</v>
      </c>
      <c r="AM8" s="655" t="n">
        <v>0</v>
      </c>
      <c r="AN8" s="302" t="n">
        <v>0</v>
      </c>
      <c r="AO8" s="655" t="n">
        <v>0</v>
      </c>
      <c r="AP8" s="302" t="n">
        <v>0</v>
      </c>
      <c r="AQ8" s="655" t="n">
        <v>0</v>
      </c>
      <c r="AR8" s="302" t="n">
        <v>0</v>
      </c>
      <c r="AS8" s="655" t="n">
        <v>0</v>
      </c>
      <c r="AT8" s="302" t="n">
        <v>0</v>
      </c>
      <c r="AU8" s="656" t="n">
        <f aca="false">SUM(S8,U8,W8,Y8,C8,E8,G8,I8,K8,M8,O8,Q8,AA8,AC8,AE8,AG8,AI8,AK8,AM8,AO8,AQ8,AS8)</f>
        <v>0</v>
      </c>
      <c r="AV8" s="657" t="n">
        <f aca="false">SUM(T8,V8,X8,Z8,D8,F8,H8,J8,L8,N8,P8,R8,AB8,AD8,AF8,AH8,AJ8,AL8,AN8,AP8,AR8,AT8)</f>
        <v>0</v>
      </c>
      <c r="AW8" s="658" t="str">
        <f aca="false">IF((AU8+AV8)=(AX8+AY8),"OK","Controllare totale")</f>
        <v>OK</v>
      </c>
      <c r="AX8" s="661" t="n">
        <f aca="false">t1!L8-t3!C8-t3!E8-t3!G8-t3!I8-t3!K8+t3!M8+t3!O8+t3!Q8</f>
        <v>0</v>
      </c>
      <c r="AY8" s="662" t="n">
        <f aca="false">t1!M8-t3!D8-t3!F8-t3!H8-t3!J8-t3!L8+t3!N8+t3!P8+t3!R8</f>
        <v>0</v>
      </c>
      <c r="AZ8" s="297" t="n">
        <f aca="false">t1!N8</f>
        <v>0</v>
      </c>
    </row>
    <row r="9" customFormat="false" ht="12.75" hidden="false" customHeight="true" outlineLevel="0" collapsed="false">
      <c r="A9" s="429" t="str">
        <f aca="false">t1!A9</f>
        <v>SEGRETARIO GENERALE CCIAA</v>
      </c>
      <c r="B9" s="473" t="str">
        <f aca="false">t1!B9</f>
        <v>0D0104</v>
      </c>
      <c r="C9" s="655" t="n">
        <v>0</v>
      </c>
      <c r="D9" s="302" t="n">
        <v>0</v>
      </c>
      <c r="E9" s="655" t="n">
        <v>0</v>
      </c>
      <c r="F9" s="302" t="n">
        <v>0</v>
      </c>
      <c r="G9" s="655" t="n">
        <v>0</v>
      </c>
      <c r="H9" s="302" t="n">
        <v>0</v>
      </c>
      <c r="I9" s="655" t="n">
        <v>0</v>
      </c>
      <c r="J9" s="302" t="n">
        <v>0</v>
      </c>
      <c r="K9" s="655" t="n">
        <v>0</v>
      </c>
      <c r="L9" s="302" t="n">
        <v>0</v>
      </c>
      <c r="M9" s="655" t="n">
        <v>0</v>
      </c>
      <c r="N9" s="302" t="n">
        <v>0</v>
      </c>
      <c r="O9" s="655" t="n">
        <v>0</v>
      </c>
      <c r="P9" s="302" t="n">
        <v>0</v>
      </c>
      <c r="Q9" s="655" t="n">
        <v>0</v>
      </c>
      <c r="R9" s="302" t="n">
        <v>0</v>
      </c>
      <c r="S9" s="655" t="n">
        <v>0</v>
      </c>
      <c r="T9" s="302" t="n">
        <v>0</v>
      </c>
      <c r="U9" s="655" t="n">
        <v>0</v>
      </c>
      <c r="V9" s="302" t="n">
        <v>0</v>
      </c>
      <c r="W9" s="655" t="n">
        <v>0</v>
      </c>
      <c r="X9" s="302" t="n">
        <v>0</v>
      </c>
      <c r="Y9" s="655" t="n">
        <v>0</v>
      </c>
      <c r="Z9" s="302" t="n">
        <v>0</v>
      </c>
      <c r="AA9" s="655" t="n">
        <v>0</v>
      </c>
      <c r="AB9" s="302" t="n">
        <v>0</v>
      </c>
      <c r="AC9" s="655" t="n">
        <v>0</v>
      </c>
      <c r="AD9" s="302" t="n">
        <v>0</v>
      </c>
      <c r="AE9" s="655" t="n">
        <v>0</v>
      </c>
      <c r="AF9" s="302" t="n">
        <v>0</v>
      </c>
      <c r="AG9" s="655" t="n">
        <v>0</v>
      </c>
      <c r="AH9" s="302" t="n">
        <v>0</v>
      </c>
      <c r="AI9" s="655" t="n">
        <v>0</v>
      </c>
      <c r="AJ9" s="302" t="n">
        <v>0</v>
      </c>
      <c r="AK9" s="655" t="n">
        <v>0</v>
      </c>
      <c r="AL9" s="302" t="n">
        <v>0</v>
      </c>
      <c r="AM9" s="655" t="n">
        <v>0</v>
      </c>
      <c r="AN9" s="302" t="n">
        <v>0</v>
      </c>
      <c r="AO9" s="655" t="n">
        <v>0</v>
      </c>
      <c r="AP9" s="302" t="n">
        <v>0</v>
      </c>
      <c r="AQ9" s="655" t="n">
        <v>0</v>
      </c>
      <c r="AR9" s="302" t="n">
        <v>0</v>
      </c>
      <c r="AS9" s="655" t="n">
        <v>0</v>
      </c>
      <c r="AT9" s="302" t="n">
        <v>0</v>
      </c>
      <c r="AU9" s="656" t="n">
        <f aca="false">SUM(S9,U9,W9,Y9,C9,E9,G9,I9,K9,M9,O9,Q9,AA9,AC9,AE9,AG9,AI9,AK9,AM9,AO9,AQ9,AS9)</f>
        <v>0</v>
      </c>
      <c r="AV9" s="657" t="n">
        <f aca="false">SUM(T9,V9,X9,Z9,D9,F9,H9,J9,L9,N9,P9,R9,AB9,AD9,AF9,AH9,AJ9,AL9,AN9,AP9,AR9,AT9)</f>
        <v>0</v>
      </c>
      <c r="AW9" s="658" t="str">
        <f aca="false">IF((AU9+AV9)=(AX9+AY9),"OK","Controllare totale")</f>
        <v>OK</v>
      </c>
      <c r="AX9" s="661" t="n">
        <f aca="false">t1!L9-t3!C9-t3!E9-t3!G9-t3!I9-t3!K9+t3!M9+t3!O9+t3!Q9</f>
        <v>0</v>
      </c>
      <c r="AY9" s="662" t="n">
        <f aca="false">t1!M9-t3!D9-t3!F9-t3!H9-t3!J9-t3!L9+t3!N9+t3!P9+t3!R9</f>
        <v>0</v>
      </c>
      <c r="AZ9" s="297" t="n">
        <f aca="false">t1!N9</f>
        <v>0</v>
      </c>
    </row>
    <row r="10" customFormat="false" ht="12.75" hidden="false" customHeight="true" outlineLevel="0" collapsed="false">
      <c r="A10" s="429" t="str">
        <f aca="false">t1!A10</f>
        <v>DIRETTORE  GENERALE</v>
      </c>
      <c r="B10" s="473" t="str">
        <f aca="false">t1!B10</f>
        <v>0D0097</v>
      </c>
      <c r="C10" s="655" t="n">
        <v>0</v>
      </c>
      <c r="D10" s="302" t="n">
        <v>0</v>
      </c>
      <c r="E10" s="655" t="n">
        <v>0</v>
      </c>
      <c r="F10" s="302" t="n">
        <v>0</v>
      </c>
      <c r="G10" s="655" t="n">
        <v>0</v>
      </c>
      <c r="H10" s="302" t="n">
        <v>0</v>
      </c>
      <c r="I10" s="655" t="n">
        <v>0</v>
      </c>
      <c r="J10" s="302" t="n">
        <v>0</v>
      </c>
      <c r="K10" s="655" t="n">
        <v>0</v>
      </c>
      <c r="L10" s="302" t="n">
        <v>0</v>
      </c>
      <c r="M10" s="655" t="n">
        <v>0</v>
      </c>
      <c r="N10" s="302" t="n">
        <v>0</v>
      </c>
      <c r="O10" s="655" t="n">
        <v>0</v>
      </c>
      <c r="P10" s="302" t="n">
        <v>0</v>
      </c>
      <c r="Q10" s="655" t="n">
        <v>0</v>
      </c>
      <c r="R10" s="302" t="n">
        <v>0</v>
      </c>
      <c r="S10" s="655" t="n">
        <v>0</v>
      </c>
      <c r="T10" s="302" t="n">
        <v>0</v>
      </c>
      <c r="U10" s="655" t="n">
        <v>0</v>
      </c>
      <c r="V10" s="302" t="n">
        <v>0</v>
      </c>
      <c r="W10" s="655" t="n">
        <v>0</v>
      </c>
      <c r="X10" s="302" t="n">
        <v>0</v>
      </c>
      <c r="Y10" s="655" t="n">
        <v>0</v>
      </c>
      <c r="Z10" s="302" t="n">
        <v>0</v>
      </c>
      <c r="AA10" s="655" t="n">
        <v>0</v>
      </c>
      <c r="AB10" s="302" t="n">
        <v>0</v>
      </c>
      <c r="AC10" s="655" t="n">
        <v>0</v>
      </c>
      <c r="AD10" s="302" t="n">
        <v>0</v>
      </c>
      <c r="AE10" s="655" t="n">
        <v>0</v>
      </c>
      <c r="AF10" s="302" t="n">
        <v>0</v>
      </c>
      <c r="AG10" s="655" t="n">
        <v>0</v>
      </c>
      <c r="AH10" s="302" t="n">
        <v>0</v>
      </c>
      <c r="AI10" s="655" t="n">
        <v>0</v>
      </c>
      <c r="AJ10" s="302" t="n">
        <v>0</v>
      </c>
      <c r="AK10" s="655" t="n">
        <v>0</v>
      </c>
      <c r="AL10" s="302" t="n">
        <v>0</v>
      </c>
      <c r="AM10" s="655" t="n">
        <v>0</v>
      </c>
      <c r="AN10" s="302" t="n">
        <v>0</v>
      </c>
      <c r="AO10" s="655" t="n">
        <v>0</v>
      </c>
      <c r="AP10" s="302" t="n">
        <v>0</v>
      </c>
      <c r="AQ10" s="655" t="n">
        <v>0</v>
      </c>
      <c r="AR10" s="302" t="n">
        <v>0</v>
      </c>
      <c r="AS10" s="655" t="n">
        <v>0</v>
      </c>
      <c r="AT10" s="302" t="n">
        <v>0</v>
      </c>
      <c r="AU10" s="656" t="n">
        <f aca="false">SUM(S10,U10,W10,Y10,C10,E10,G10,I10,K10,M10,O10,Q10,AA10,AC10,AE10,AG10,AI10,AK10,AM10,AO10,AQ10,AS10)</f>
        <v>0</v>
      </c>
      <c r="AV10" s="657" t="n">
        <f aca="false">SUM(T10,V10,X10,Z10,D10,F10,H10,J10,L10,N10,P10,R10,AB10,AD10,AF10,AH10,AJ10,AL10,AN10,AP10,AR10,AT10)</f>
        <v>0</v>
      </c>
      <c r="AW10" s="658" t="str">
        <f aca="false">IF((AU10+AV10)=(AX10+AY10),"OK","Controllare totale")</f>
        <v>OK</v>
      </c>
      <c r="AX10" s="661" t="n">
        <f aca="false">t1!L10-t3!C10-t3!E10-t3!G10-t3!I10-t3!K10+t3!M10+t3!O10+t3!Q10</f>
        <v>0</v>
      </c>
      <c r="AY10" s="662" t="n">
        <f aca="false">t1!M10-t3!D10-t3!F10-t3!H10-t3!J10-t3!L10+t3!N10+t3!P10+t3!R10</f>
        <v>0</v>
      </c>
      <c r="AZ10" s="297" t="n">
        <f aca="false">t1!N10</f>
        <v>0</v>
      </c>
    </row>
    <row r="11" customFormat="false" ht="12.75" hidden="false" customHeight="true" outlineLevel="0" collapsed="false">
      <c r="A11" s="429" t="str">
        <f aca="false">t1!A11</f>
        <v>DIRIGENTE FUORI D.O. art.110 c.2 TUEL</v>
      </c>
      <c r="B11" s="473" t="str">
        <f aca="false">t1!B11</f>
        <v>0D0098</v>
      </c>
      <c r="C11" s="655" t="n">
        <v>0</v>
      </c>
      <c r="D11" s="302" t="n">
        <v>0</v>
      </c>
      <c r="E11" s="655" t="n">
        <v>0</v>
      </c>
      <c r="F11" s="302" t="n">
        <v>0</v>
      </c>
      <c r="G11" s="655" t="n">
        <v>0</v>
      </c>
      <c r="H11" s="302" t="n">
        <v>0</v>
      </c>
      <c r="I11" s="655" t="n">
        <v>0</v>
      </c>
      <c r="J11" s="302" t="n">
        <v>0</v>
      </c>
      <c r="K11" s="655" t="n">
        <v>0</v>
      </c>
      <c r="L11" s="302" t="n">
        <v>0</v>
      </c>
      <c r="M11" s="655" t="n">
        <v>0</v>
      </c>
      <c r="N11" s="302" t="n">
        <v>0</v>
      </c>
      <c r="O11" s="655" t="n">
        <v>0</v>
      </c>
      <c r="P11" s="302" t="n">
        <v>0</v>
      </c>
      <c r="Q11" s="655" t="n">
        <v>0</v>
      </c>
      <c r="R11" s="302" t="n">
        <v>0</v>
      </c>
      <c r="S11" s="655" t="n">
        <v>0</v>
      </c>
      <c r="T11" s="302" t="n">
        <v>0</v>
      </c>
      <c r="U11" s="655" t="n">
        <v>0</v>
      </c>
      <c r="V11" s="302" t="n">
        <v>0</v>
      </c>
      <c r="W11" s="655" t="n">
        <v>0</v>
      </c>
      <c r="X11" s="302" t="n">
        <v>0</v>
      </c>
      <c r="Y11" s="655" t="n">
        <v>0</v>
      </c>
      <c r="Z11" s="302" t="n">
        <v>0</v>
      </c>
      <c r="AA11" s="655" t="n">
        <v>0</v>
      </c>
      <c r="AB11" s="302" t="n">
        <v>0</v>
      </c>
      <c r="AC11" s="655" t="n">
        <v>0</v>
      </c>
      <c r="AD11" s="302" t="n">
        <v>0</v>
      </c>
      <c r="AE11" s="655" t="n">
        <v>0</v>
      </c>
      <c r="AF11" s="302" t="n">
        <v>0</v>
      </c>
      <c r="AG11" s="655" t="n">
        <v>0</v>
      </c>
      <c r="AH11" s="302" t="n">
        <v>0</v>
      </c>
      <c r="AI11" s="655" t="n">
        <v>0</v>
      </c>
      <c r="AJ11" s="302" t="n">
        <v>0</v>
      </c>
      <c r="AK11" s="655" t="n">
        <v>0</v>
      </c>
      <c r="AL11" s="302" t="n">
        <v>0</v>
      </c>
      <c r="AM11" s="655" t="n">
        <v>0</v>
      </c>
      <c r="AN11" s="302" t="n">
        <v>0</v>
      </c>
      <c r="AO11" s="655" t="n">
        <v>0</v>
      </c>
      <c r="AP11" s="302" t="n">
        <v>0</v>
      </c>
      <c r="AQ11" s="655" t="n">
        <v>0</v>
      </c>
      <c r="AR11" s="302" t="n">
        <v>0</v>
      </c>
      <c r="AS11" s="655" t="n">
        <v>0</v>
      </c>
      <c r="AT11" s="302" t="n">
        <v>0</v>
      </c>
      <c r="AU11" s="656" t="n">
        <f aca="false">SUM(S11,U11,W11,Y11,C11,E11,G11,I11,K11,M11,O11,Q11,AA11,AC11,AE11,AG11,AI11,AK11,AM11,AO11,AQ11,AS11)</f>
        <v>0</v>
      </c>
      <c r="AV11" s="657" t="n">
        <f aca="false">SUM(T11,V11,X11,Z11,D11,F11,H11,J11,L11,N11,P11,R11,AB11,AD11,AF11,AH11,AJ11,AL11,AN11,AP11,AR11,AT11)</f>
        <v>0</v>
      </c>
      <c r="AW11" s="658" t="str">
        <f aca="false">IF((AU11+AV11)=(AX11+AY11),"OK","Controllare totale")</f>
        <v>OK</v>
      </c>
      <c r="AX11" s="661" t="n">
        <f aca="false">t1!L11-t3!C11-t3!E11-t3!G11-t3!I11-t3!K11+t3!M11+t3!O11+t3!Q11</f>
        <v>0</v>
      </c>
      <c r="AY11" s="662" t="n">
        <f aca="false">t1!M11-t3!D11-t3!F11-t3!H11-t3!J11-t3!L11+t3!N11+t3!P11+t3!R11</f>
        <v>0</v>
      </c>
      <c r="AZ11" s="297" t="n">
        <f aca="false">t1!N11</f>
        <v>0</v>
      </c>
    </row>
    <row r="12" customFormat="false" ht="12.75" hidden="false" customHeight="true" outlineLevel="0" collapsed="false">
      <c r="A12" s="429" t="str">
        <f aca="false">t1!A12</f>
        <v>ALTE SPECIALIZZ. FUORI D.O.art.110 c.2 TUEL</v>
      </c>
      <c r="B12" s="473" t="str">
        <f aca="false">t1!B12</f>
        <v>0D0095</v>
      </c>
      <c r="C12" s="655" t="n">
        <v>0</v>
      </c>
      <c r="D12" s="302" t="n">
        <v>0</v>
      </c>
      <c r="E12" s="655" t="n">
        <v>0</v>
      </c>
      <c r="F12" s="302" t="n">
        <v>0</v>
      </c>
      <c r="G12" s="655" t="n">
        <v>0</v>
      </c>
      <c r="H12" s="302" t="n">
        <v>0</v>
      </c>
      <c r="I12" s="655" t="n">
        <v>0</v>
      </c>
      <c r="J12" s="302" t="n">
        <v>0</v>
      </c>
      <c r="K12" s="655" t="n">
        <v>0</v>
      </c>
      <c r="L12" s="302" t="n">
        <v>0</v>
      </c>
      <c r="M12" s="655" t="n">
        <v>0</v>
      </c>
      <c r="N12" s="302" t="n">
        <v>0</v>
      </c>
      <c r="O12" s="655" t="n">
        <v>0</v>
      </c>
      <c r="P12" s="302" t="n">
        <v>0</v>
      </c>
      <c r="Q12" s="655" t="n">
        <v>0</v>
      </c>
      <c r="R12" s="302" t="n">
        <v>0</v>
      </c>
      <c r="S12" s="655" t="n">
        <v>0</v>
      </c>
      <c r="T12" s="302" t="n">
        <v>0</v>
      </c>
      <c r="U12" s="655" t="n">
        <v>0</v>
      </c>
      <c r="V12" s="302" t="n">
        <v>0</v>
      </c>
      <c r="W12" s="655" t="n">
        <v>0</v>
      </c>
      <c r="X12" s="302" t="n">
        <v>0</v>
      </c>
      <c r="Y12" s="655" t="n">
        <v>0</v>
      </c>
      <c r="Z12" s="302" t="n">
        <v>0</v>
      </c>
      <c r="AA12" s="655" t="n">
        <v>0</v>
      </c>
      <c r="AB12" s="302" t="n">
        <v>0</v>
      </c>
      <c r="AC12" s="655" t="n">
        <v>0</v>
      </c>
      <c r="AD12" s="302" t="n">
        <v>0</v>
      </c>
      <c r="AE12" s="655" t="n">
        <v>0</v>
      </c>
      <c r="AF12" s="302" t="n">
        <v>0</v>
      </c>
      <c r="AG12" s="655" t="n">
        <v>0</v>
      </c>
      <c r="AH12" s="302" t="n">
        <v>0</v>
      </c>
      <c r="AI12" s="655" t="n">
        <v>0</v>
      </c>
      <c r="AJ12" s="302" t="n">
        <v>0</v>
      </c>
      <c r="AK12" s="655" t="n">
        <v>0</v>
      </c>
      <c r="AL12" s="302" t="n">
        <v>0</v>
      </c>
      <c r="AM12" s="655" t="n">
        <v>0</v>
      </c>
      <c r="AN12" s="302" t="n">
        <v>0</v>
      </c>
      <c r="AO12" s="655" t="n">
        <v>0</v>
      </c>
      <c r="AP12" s="302" t="n">
        <v>0</v>
      </c>
      <c r="AQ12" s="655" t="n">
        <v>0</v>
      </c>
      <c r="AR12" s="302" t="n">
        <v>0</v>
      </c>
      <c r="AS12" s="655" t="n">
        <v>0</v>
      </c>
      <c r="AT12" s="302" t="n">
        <v>0</v>
      </c>
      <c r="AU12" s="656" t="n">
        <f aca="false">SUM(S12,U12,W12,Y12,C12,E12,G12,I12,K12,M12,O12,Q12,AA12,AC12,AE12,AG12,AI12,AK12,AM12,AO12,AQ12,AS12)</f>
        <v>0</v>
      </c>
      <c r="AV12" s="657" t="n">
        <f aca="false">SUM(T12,V12,X12,Z12,D12,F12,H12,J12,L12,N12,P12,R12,AB12,AD12,AF12,AH12,AJ12,AL12,AN12,AP12,AR12,AT12)</f>
        <v>0</v>
      </c>
      <c r="AW12" s="658" t="str">
        <f aca="false">IF((AU12+AV12)=(AX12+AY12),"OK","Controllare totale")</f>
        <v>OK</v>
      </c>
      <c r="AX12" s="661" t="n">
        <f aca="false">t1!L12-t3!C12-t3!E12-t3!G12-t3!I12-t3!K12+t3!M12+t3!O12+t3!Q12</f>
        <v>0</v>
      </c>
      <c r="AY12" s="662" t="n">
        <f aca="false">t1!M12-t3!D12-t3!F12-t3!H12-t3!J12-t3!L12+t3!N12+t3!P12+t3!R12</f>
        <v>0</v>
      </c>
      <c r="AZ12" s="297" t="n">
        <f aca="false">t1!N12</f>
        <v>0</v>
      </c>
    </row>
    <row r="13" customFormat="false" ht="12.75" hidden="false" customHeight="true" outlineLevel="0" collapsed="false">
      <c r="A13" s="429" t="str">
        <f aca="false">t1!A13</f>
        <v>DIRIGENTE A TEMPO INDETERMINATO</v>
      </c>
      <c r="B13" s="473" t="str">
        <f aca="false">t1!B13</f>
        <v>0D0164</v>
      </c>
      <c r="C13" s="655" t="n">
        <v>0</v>
      </c>
      <c r="D13" s="302" t="n">
        <v>0</v>
      </c>
      <c r="E13" s="655" t="n">
        <v>0</v>
      </c>
      <c r="F13" s="302" t="n">
        <v>0</v>
      </c>
      <c r="G13" s="655" t="n">
        <v>0</v>
      </c>
      <c r="H13" s="302" t="n">
        <v>0</v>
      </c>
      <c r="I13" s="655" t="n">
        <v>0</v>
      </c>
      <c r="J13" s="302" t="n">
        <v>0</v>
      </c>
      <c r="K13" s="655" t="n">
        <v>0</v>
      </c>
      <c r="L13" s="302" t="n">
        <v>0</v>
      </c>
      <c r="M13" s="655" t="n">
        <v>0</v>
      </c>
      <c r="N13" s="302" t="n">
        <v>0</v>
      </c>
      <c r="O13" s="655" t="n">
        <v>0</v>
      </c>
      <c r="P13" s="302" t="n">
        <v>0</v>
      </c>
      <c r="Q13" s="655" t="n">
        <v>0</v>
      </c>
      <c r="R13" s="302" t="n">
        <v>0</v>
      </c>
      <c r="S13" s="655" t="n">
        <v>0</v>
      </c>
      <c r="T13" s="302" t="n">
        <v>0</v>
      </c>
      <c r="U13" s="655" t="n">
        <v>0</v>
      </c>
      <c r="V13" s="302" t="n">
        <v>0</v>
      </c>
      <c r="W13" s="655" t="n">
        <v>0</v>
      </c>
      <c r="X13" s="302" t="n">
        <v>0</v>
      </c>
      <c r="Y13" s="655" t="n">
        <v>0</v>
      </c>
      <c r="Z13" s="302" t="n">
        <v>0</v>
      </c>
      <c r="AA13" s="655" t="n">
        <v>0</v>
      </c>
      <c r="AB13" s="302" t="n">
        <v>0</v>
      </c>
      <c r="AC13" s="655" t="n">
        <v>0</v>
      </c>
      <c r="AD13" s="302" t="n">
        <v>0</v>
      </c>
      <c r="AE13" s="655" t="n">
        <v>0</v>
      </c>
      <c r="AF13" s="302" t="n">
        <v>0</v>
      </c>
      <c r="AG13" s="655" t="n">
        <v>0</v>
      </c>
      <c r="AH13" s="302" t="n">
        <v>0</v>
      </c>
      <c r="AI13" s="655" t="n">
        <v>0</v>
      </c>
      <c r="AJ13" s="302" t="n">
        <v>0</v>
      </c>
      <c r="AK13" s="655" t="n">
        <v>0</v>
      </c>
      <c r="AL13" s="302" t="n">
        <v>1</v>
      </c>
      <c r="AM13" s="655" t="n">
        <v>0</v>
      </c>
      <c r="AN13" s="302" t="n">
        <v>0</v>
      </c>
      <c r="AO13" s="655" t="n">
        <v>0</v>
      </c>
      <c r="AP13" s="302" t="n">
        <v>0</v>
      </c>
      <c r="AQ13" s="655" t="n">
        <v>0</v>
      </c>
      <c r="AR13" s="302" t="n">
        <v>0</v>
      </c>
      <c r="AS13" s="655" t="n">
        <v>0</v>
      </c>
      <c r="AT13" s="302" t="n">
        <v>0</v>
      </c>
      <c r="AU13" s="656" t="n">
        <f aca="false">SUM(S13,U13,W13,Y13,C13,E13,G13,I13,K13,M13,O13,Q13,AA13,AC13,AE13,AG13,AI13,AK13,AM13,AO13,AQ13,AS13)</f>
        <v>0</v>
      </c>
      <c r="AV13" s="657" t="n">
        <f aca="false">SUM(T13,V13,X13,Z13,D13,F13,H13,J13,L13,N13,P13,R13,AB13,AD13,AF13,AH13,AJ13,AL13,AN13,AP13,AR13,AT13)</f>
        <v>1</v>
      </c>
      <c r="AW13" s="658" t="str">
        <f aca="false">IF((AU13+AV13)=(AX13+AY13),"OK","Controllare totale")</f>
        <v>OK</v>
      </c>
      <c r="AX13" s="661" t="n">
        <f aca="false">t1!L13-t3!C13-t3!E13-t3!G13-t3!I13-t3!K13+t3!M13+t3!O13+t3!Q13</f>
        <v>0</v>
      </c>
      <c r="AY13" s="662" t="n">
        <f aca="false">t1!M13-t3!D13-t3!F13-t3!H13-t3!J13-t3!L13+t3!N13+t3!P13+t3!R13</f>
        <v>1</v>
      </c>
      <c r="AZ13" s="297" t="n">
        <f aca="false">t1!N13</f>
        <v>0</v>
      </c>
    </row>
    <row r="14" customFormat="false" ht="12.75" hidden="false" customHeight="true" outlineLevel="0" collapsed="false">
      <c r="A14" s="429" t="str">
        <f aca="false">t1!A14</f>
        <v>DIRIGENTE A TEMPO DET.TO  ART.110 C.1 TUEL</v>
      </c>
      <c r="B14" s="473" t="str">
        <f aca="false">t1!B14</f>
        <v>0D0165</v>
      </c>
      <c r="C14" s="655" t="n">
        <v>0</v>
      </c>
      <c r="D14" s="302" t="n">
        <v>0</v>
      </c>
      <c r="E14" s="655" t="n">
        <v>0</v>
      </c>
      <c r="F14" s="302" t="n">
        <v>0</v>
      </c>
      <c r="G14" s="655" t="n">
        <v>0</v>
      </c>
      <c r="H14" s="302" t="n">
        <v>0</v>
      </c>
      <c r="I14" s="655" t="n">
        <v>0</v>
      </c>
      <c r="J14" s="302" t="n">
        <v>0</v>
      </c>
      <c r="K14" s="655" t="n">
        <v>0</v>
      </c>
      <c r="L14" s="302" t="n">
        <v>0</v>
      </c>
      <c r="M14" s="655" t="n">
        <v>0</v>
      </c>
      <c r="N14" s="302" t="n">
        <v>0</v>
      </c>
      <c r="O14" s="655" t="n">
        <v>0</v>
      </c>
      <c r="P14" s="302" t="n">
        <v>0</v>
      </c>
      <c r="Q14" s="655" t="n">
        <v>0</v>
      </c>
      <c r="R14" s="302" t="n">
        <v>0</v>
      </c>
      <c r="S14" s="655" t="n">
        <v>0</v>
      </c>
      <c r="T14" s="302" t="n">
        <v>0</v>
      </c>
      <c r="U14" s="655" t="n">
        <v>0</v>
      </c>
      <c r="V14" s="302" t="n">
        <v>0</v>
      </c>
      <c r="W14" s="655" t="n">
        <v>0</v>
      </c>
      <c r="X14" s="302" t="n">
        <v>0</v>
      </c>
      <c r="Y14" s="655" t="n">
        <v>0</v>
      </c>
      <c r="Z14" s="302" t="n">
        <v>0</v>
      </c>
      <c r="AA14" s="655" t="n">
        <v>0</v>
      </c>
      <c r="AB14" s="302" t="n">
        <v>0</v>
      </c>
      <c r="AC14" s="655" t="n">
        <v>0</v>
      </c>
      <c r="AD14" s="302" t="n">
        <v>0</v>
      </c>
      <c r="AE14" s="655" t="n">
        <v>0</v>
      </c>
      <c r="AF14" s="302" t="n">
        <v>0</v>
      </c>
      <c r="AG14" s="655" t="n">
        <v>0</v>
      </c>
      <c r="AH14" s="302" t="n">
        <v>0</v>
      </c>
      <c r="AI14" s="655" t="n">
        <v>0</v>
      </c>
      <c r="AJ14" s="302" t="n">
        <v>0</v>
      </c>
      <c r="AK14" s="655" t="n">
        <v>1</v>
      </c>
      <c r="AL14" s="302" t="n">
        <v>0</v>
      </c>
      <c r="AM14" s="655" t="n">
        <v>0</v>
      </c>
      <c r="AN14" s="302" t="n">
        <v>0</v>
      </c>
      <c r="AO14" s="655" t="n">
        <v>0</v>
      </c>
      <c r="AP14" s="302" t="n">
        <v>0</v>
      </c>
      <c r="AQ14" s="655" t="n">
        <v>0</v>
      </c>
      <c r="AR14" s="302" t="n">
        <v>0</v>
      </c>
      <c r="AS14" s="655" t="n">
        <v>0</v>
      </c>
      <c r="AT14" s="302" t="n">
        <v>0</v>
      </c>
      <c r="AU14" s="656" t="n">
        <f aca="false">SUM(S14,U14,W14,Y14,C14,E14,G14,I14,K14,M14,O14,Q14,AA14,AC14,AE14,AG14,AI14,AK14,AM14,AO14,AQ14,AS14)</f>
        <v>1</v>
      </c>
      <c r="AV14" s="657" t="n">
        <f aca="false">SUM(T14,V14,X14,Z14,D14,F14,H14,J14,L14,N14,P14,R14,AB14,AD14,AF14,AH14,AJ14,AL14,AN14,AP14,AR14,AT14)</f>
        <v>0</v>
      </c>
      <c r="AW14" s="658" t="str">
        <f aca="false">IF((AU14+AV14)=(AX14+AY14),"OK","Controllare totale")</f>
        <v>OK</v>
      </c>
      <c r="AX14" s="661" t="n">
        <f aca="false">t1!L14-t3!C14-t3!E14-t3!G14-t3!I14-t3!K14+t3!M14+t3!O14+t3!Q14</f>
        <v>1</v>
      </c>
      <c r="AY14" s="662" t="n">
        <f aca="false">t1!M14-t3!D14-t3!F14-t3!H14-t3!J14-t3!L14+t3!N14+t3!P14+t3!R14</f>
        <v>0</v>
      </c>
      <c r="AZ14" s="297" t="n">
        <f aca="false">t1!N14</f>
        <v>1</v>
      </c>
    </row>
    <row r="15" customFormat="false" ht="12.75" hidden="false" customHeight="true" outlineLevel="0" collapsed="false">
      <c r="A15" s="429" t="str">
        <f aca="false">t1!A15</f>
        <v>ALTE SPECIALIZZ. IN D.O. art.110 c.1 TUEL</v>
      </c>
      <c r="B15" s="473" t="str">
        <f aca="false">t1!B15</f>
        <v>0D0I95</v>
      </c>
      <c r="C15" s="655" t="n">
        <v>0</v>
      </c>
      <c r="D15" s="302" t="n">
        <v>0</v>
      </c>
      <c r="E15" s="655" t="n">
        <v>0</v>
      </c>
      <c r="F15" s="302" t="n">
        <v>0</v>
      </c>
      <c r="G15" s="655" t="n">
        <v>0</v>
      </c>
      <c r="H15" s="302" t="n">
        <v>0</v>
      </c>
      <c r="I15" s="655" t="n">
        <v>0</v>
      </c>
      <c r="J15" s="302" t="n">
        <v>0</v>
      </c>
      <c r="K15" s="655" t="n">
        <v>0</v>
      </c>
      <c r="L15" s="302" t="n">
        <v>0</v>
      </c>
      <c r="M15" s="655" t="n">
        <v>0</v>
      </c>
      <c r="N15" s="302" t="n">
        <v>0</v>
      </c>
      <c r="O15" s="655" t="n">
        <v>0</v>
      </c>
      <c r="P15" s="302" t="n">
        <v>0</v>
      </c>
      <c r="Q15" s="655" t="n">
        <v>0</v>
      </c>
      <c r="R15" s="302" t="n">
        <v>0</v>
      </c>
      <c r="S15" s="655" t="n">
        <v>0</v>
      </c>
      <c r="T15" s="302" t="n">
        <v>0</v>
      </c>
      <c r="U15" s="655" t="n">
        <v>0</v>
      </c>
      <c r="V15" s="302" t="n">
        <v>0</v>
      </c>
      <c r="W15" s="655" t="n">
        <v>0</v>
      </c>
      <c r="X15" s="302" t="n">
        <v>0</v>
      </c>
      <c r="Y15" s="655" t="n">
        <v>0</v>
      </c>
      <c r="Z15" s="302" t="n">
        <v>0</v>
      </c>
      <c r="AA15" s="655" t="n">
        <v>0</v>
      </c>
      <c r="AB15" s="302" t="n">
        <v>0</v>
      </c>
      <c r="AC15" s="655" t="n">
        <v>0</v>
      </c>
      <c r="AD15" s="302" t="n">
        <v>0</v>
      </c>
      <c r="AE15" s="655" t="n">
        <v>0</v>
      </c>
      <c r="AF15" s="302" t="n">
        <v>0</v>
      </c>
      <c r="AG15" s="655" t="n">
        <v>0</v>
      </c>
      <c r="AH15" s="302" t="n">
        <v>0</v>
      </c>
      <c r="AI15" s="655" t="n">
        <v>0</v>
      </c>
      <c r="AJ15" s="302" t="n">
        <v>0</v>
      </c>
      <c r="AK15" s="655" t="n">
        <v>0</v>
      </c>
      <c r="AL15" s="302" t="n">
        <v>0</v>
      </c>
      <c r="AM15" s="655" t="n">
        <v>0</v>
      </c>
      <c r="AN15" s="302" t="n">
        <v>0</v>
      </c>
      <c r="AO15" s="655" t="n">
        <v>0</v>
      </c>
      <c r="AP15" s="302" t="n">
        <v>0</v>
      </c>
      <c r="AQ15" s="655" t="n">
        <v>0</v>
      </c>
      <c r="AR15" s="302" t="n">
        <v>0</v>
      </c>
      <c r="AS15" s="655" t="n">
        <v>0</v>
      </c>
      <c r="AT15" s="302" t="n">
        <v>0</v>
      </c>
      <c r="AU15" s="656" t="n">
        <f aca="false">SUM(S15,U15,W15,Y15,C15,E15,G15,I15,K15,M15,O15,Q15,AA15,AC15,AE15,AG15,AI15,AK15,AM15,AO15,AQ15,AS15)</f>
        <v>0</v>
      </c>
      <c r="AV15" s="657" t="n">
        <f aca="false">SUM(T15,V15,X15,Z15,D15,F15,H15,J15,L15,N15,P15,R15,AB15,AD15,AF15,AH15,AJ15,AL15,AN15,AP15,AR15,AT15)</f>
        <v>0</v>
      </c>
      <c r="AW15" s="658" t="str">
        <f aca="false">IF((AU15+AV15)=(AX15+AY15),"OK","Controllare totale")</f>
        <v>OK</v>
      </c>
      <c r="AX15" s="661" t="n">
        <f aca="false">t1!L15-t3!C15-t3!E15-t3!G15-t3!I15-t3!K15+t3!M15+t3!O15+t3!Q15</f>
        <v>0</v>
      </c>
      <c r="AY15" s="662" t="n">
        <f aca="false">t1!M15-t3!D15-t3!F15-t3!H15-t3!J15-t3!L15+t3!N15+t3!P15+t3!R15</f>
        <v>0</v>
      </c>
      <c r="AZ15" s="297" t="n">
        <f aca="false">t1!N15</f>
        <v>0</v>
      </c>
    </row>
    <row r="16" customFormat="false" ht="12.75" hidden="false" customHeight="true" outlineLevel="0" collapsed="false">
      <c r="A16" s="429" t="str">
        <f aca="false">t1!A16</f>
        <v>POSIZ. ECON. D6 - PROFILI ACCESSO D3</v>
      </c>
      <c r="B16" s="473" t="str">
        <f aca="false">t1!B16</f>
        <v>0D6A00</v>
      </c>
      <c r="C16" s="655" t="n">
        <v>0</v>
      </c>
      <c r="D16" s="302" t="n">
        <v>0</v>
      </c>
      <c r="E16" s="655" t="n">
        <v>0</v>
      </c>
      <c r="F16" s="302" t="n">
        <v>0</v>
      </c>
      <c r="G16" s="655" t="n">
        <v>0</v>
      </c>
      <c r="H16" s="302" t="n">
        <v>0</v>
      </c>
      <c r="I16" s="655" t="n">
        <v>0</v>
      </c>
      <c r="J16" s="302" t="n">
        <v>0</v>
      </c>
      <c r="K16" s="655" t="n">
        <v>0</v>
      </c>
      <c r="L16" s="302" t="n">
        <v>0</v>
      </c>
      <c r="M16" s="655" t="n">
        <v>0</v>
      </c>
      <c r="N16" s="302" t="n">
        <v>0</v>
      </c>
      <c r="O16" s="655" t="n">
        <v>0</v>
      </c>
      <c r="P16" s="302" t="n">
        <v>0</v>
      </c>
      <c r="Q16" s="655" t="n">
        <v>0</v>
      </c>
      <c r="R16" s="302" t="n">
        <v>0</v>
      </c>
      <c r="S16" s="655" t="n">
        <v>0</v>
      </c>
      <c r="T16" s="302" t="n">
        <v>0</v>
      </c>
      <c r="U16" s="655" t="n">
        <v>0</v>
      </c>
      <c r="V16" s="302" t="n">
        <v>0</v>
      </c>
      <c r="W16" s="655" t="n">
        <v>0</v>
      </c>
      <c r="X16" s="302" t="n">
        <v>0</v>
      </c>
      <c r="Y16" s="655" t="n">
        <v>0</v>
      </c>
      <c r="Z16" s="302" t="n">
        <v>0</v>
      </c>
      <c r="AA16" s="655" t="n">
        <v>0</v>
      </c>
      <c r="AB16" s="302" t="n">
        <v>0</v>
      </c>
      <c r="AC16" s="655" t="n">
        <v>0</v>
      </c>
      <c r="AD16" s="302" t="n">
        <v>0</v>
      </c>
      <c r="AE16" s="655" t="n">
        <v>0</v>
      </c>
      <c r="AF16" s="302" t="n">
        <v>0</v>
      </c>
      <c r="AG16" s="655" t="n">
        <v>0</v>
      </c>
      <c r="AH16" s="302" t="n">
        <v>0</v>
      </c>
      <c r="AI16" s="655" t="n">
        <v>0</v>
      </c>
      <c r="AJ16" s="302" t="n">
        <v>0</v>
      </c>
      <c r="AK16" s="655" t="n">
        <v>1</v>
      </c>
      <c r="AL16" s="302" t="n">
        <v>1</v>
      </c>
      <c r="AM16" s="655" t="n">
        <v>0</v>
      </c>
      <c r="AN16" s="302" t="n">
        <v>0</v>
      </c>
      <c r="AO16" s="655" t="n">
        <v>0</v>
      </c>
      <c r="AP16" s="302" t="n">
        <v>0</v>
      </c>
      <c r="AQ16" s="655" t="n">
        <v>0</v>
      </c>
      <c r="AR16" s="302" t="n">
        <v>0</v>
      </c>
      <c r="AS16" s="655" t="n">
        <v>0</v>
      </c>
      <c r="AT16" s="302" t="n">
        <v>0</v>
      </c>
      <c r="AU16" s="656" t="n">
        <f aca="false">SUM(S16,U16,W16,Y16,C16,E16,G16,I16,K16,M16,O16,Q16,AA16,AC16,AE16,AG16,AI16,AK16,AM16,AO16,AQ16,AS16)</f>
        <v>1</v>
      </c>
      <c r="AV16" s="657" t="n">
        <f aca="false">SUM(T16,V16,X16,Z16,D16,F16,H16,J16,L16,N16,P16,R16,AB16,AD16,AF16,AH16,AJ16,AL16,AN16,AP16,AR16,AT16)</f>
        <v>1</v>
      </c>
      <c r="AW16" s="658" t="str">
        <f aca="false">IF((AU16+AV16)=(AX16+AY16),"OK","Controllare totale")</f>
        <v>OK</v>
      </c>
      <c r="AX16" s="661" t="n">
        <f aca="false">t1!L16-t3!C16-t3!E16-t3!G16-t3!I16-t3!K16+t3!M16+t3!O16+t3!Q16</f>
        <v>1</v>
      </c>
      <c r="AY16" s="662" t="n">
        <f aca="false">t1!M16-t3!D16-t3!F16-t3!H16-t3!J16-t3!L16+t3!N16+t3!P16+t3!R16</f>
        <v>1</v>
      </c>
      <c r="AZ16" s="297" t="n">
        <f aca="false">t1!N16</f>
        <v>1</v>
      </c>
    </row>
    <row r="17" customFormat="false" ht="12.75" hidden="false" customHeight="true" outlineLevel="0" collapsed="false">
      <c r="A17" s="429" t="str">
        <f aca="false">t1!A17</f>
        <v>POSIZ. ECON. D6 - PROFILO ACCESSO D1</v>
      </c>
      <c r="B17" s="473" t="str">
        <f aca="false">t1!B17</f>
        <v>0D6000</v>
      </c>
      <c r="C17" s="655" t="n">
        <v>0</v>
      </c>
      <c r="D17" s="302" t="n">
        <v>0</v>
      </c>
      <c r="E17" s="655" t="n">
        <v>0</v>
      </c>
      <c r="F17" s="302" t="n">
        <v>0</v>
      </c>
      <c r="G17" s="655" t="n">
        <v>0</v>
      </c>
      <c r="H17" s="302" t="n">
        <v>0</v>
      </c>
      <c r="I17" s="655" t="n">
        <v>0</v>
      </c>
      <c r="J17" s="302" t="n">
        <v>0</v>
      </c>
      <c r="K17" s="655" t="n">
        <v>0</v>
      </c>
      <c r="L17" s="302" t="n">
        <v>0</v>
      </c>
      <c r="M17" s="655" t="n">
        <v>0</v>
      </c>
      <c r="N17" s="302" t="n">
        <v>0</v>
      </c>
      <c r="O17" s="655" t="n">
        <v>0</v>
      </c>
      <c r="P17" s="302" t="n">
        <v>0</v>
      </c>
      <c r="Q17" s="655" t="n">
        <v>0</v>
      </c>
      <c r="R17" s="302" t="n">
        <v>0</v>
      </c>
      <c r="S17" s="655" t="n">
        <v>0</v>
      </c>
      <c r="T17" s="302" t="n">
        <v>0</v>
      </c>
      <c r="U17" s="655" t="n">
        <v>0</v>
      </c>
      <c r="V17" s="302" t="n">
        <v>0</v>
      </c>
      <c r="W17" s="655" t="n">
        <v>0</v>
      </c>
      <c r="X17" s="302" t="n">
        <v>0</v>
      </c>
      <c r="Y17" s="655" t="n">
        <v>0</v>
      </c>
      <c r="Z17" s="302" t="n">
        <v>0</v>
      </c>
      <c r="AA17" s="655" t="n">
        <v>0</v>
      </c>
      <c r="AB17" s="302" t="n">
        <v>0</v>
      </c>
      <c r="AC17" s="655" t="n">
        <v>0</v>
      </c>
      <c r="AD17" s="302" t="n">
        <v>0</v>
      </c>
      <c r="AE17" s="655" t="n">
        <v>0</v>
      </c>
      <c r="AF17" s="302" t="n">
        <v>0</v>
      </c>
      <c r="AG17" s="655" t="n">
        <v>0</v>
      </c>
      <c r="AH17" s="302" t="n">
        <v>0</v>
      </c>
      <c r="AI17" s="655" t="n">
        <v>0</v>
      </c>
      <c r="AJ17" s="302" t="n">
        <v>0</v>
      </c>
      <c r="AK17" s="655" t="n">
        <v>2</v>
      </c>
      <c r="AL17" s="302" t="n">
        <v>1</v>
      </c>
      <c r="AM17" s="655" t="n">
        <v>0</v>
      </c>
      <c r="AN17" s="302" t="n">
        <v>0</v>
      </c>
      <c r="AO17" s="655" t="n">
        <v>0</v>
      </c>
      <c r="AP17" s="302" t="n">
        <v>0</v>
      </c>
      <c r="AQ17" s="655" t="n">
        <v>0</v>
      </c>
      <c r="AR17" s="302" t="n">
        <v>0</v>
      </c>
      <c r="AS17" s="655" t="n">
        <v>0</v>
      </c>
      <c r="AT17" s="302" t="n">
        <v>0</v>
      </c>
      <c r="AU17" s="656" t="n">
        <f aca="false">SUM(S17,U17,W17,Y17,C17,E17,G17,I17,K17,M17,O17,Q17,AA17,AC17,AE17,AG17,AI17,AK17,AM17,AO17,AQ17,AS17)</f>
        <v>2</v>
      </c>
      <c r="AV17" s="657" t="n">
        <f aca="false">SUM(T17,V17,X17,Z17,D17,F17,H17,J17,L17,N17,P17,R17,AB17,AD17,AF17,AH17,AJ17,AL17,AN17,AP17,AR17,AT17)</f>
        <v>1</v>
      </c>
      <c r="AW17" s="658" t="str">
        <f aca="false">IF((AU17+AV17)=(AX17+AY17),"OK","Controllare totale")</f>
        <v>OK</v>
      </c>
      <c r="AX17" s="661" t="n">
        <f aca="false">t1!L17-t3!C17-t3!E17-t3!G17-t3!I17-t3!K17+t3!M17+t3!O17+t3!Q17</f>
        <v>2</v>
      </c>
      <c r="AY17" s="662" t="n">
        <f aca="false">t1!M17-t3!D17-t3!F17-t3!H17-t3!J17-t3!L17+t3!N17+t3!P17+t3!R17</f>
        <v>1</v>
      </c>
      <c r="AZ17" s="297" t="n">
        <f aca="false">t1!N17</f>
        <v>1</v>
      </c>
    </row>
    <row r="18" customFormat="false" ht="12.75" hidden="false" customHeight="true" outlineLevel="0" collapsed="false">
      <c r="A18" s="429" t="str">
        <f aca="false">t1!A18</f>
        <v>POSIZ. ECON. D5 PROFILI ACCESSO D3</v>
      </c>
      <c r="B18" s="473" t="str">
        <f aca="false">t1!B18</f>
        <v>052486</v>
      </c>
      <c r="C18" s="655" t="n">
        <v>0</v>
      </c>
      <c r="D18" s="302" t="n">
        <v>0</v>
      </c>
      <c r="E18" s="655" t="n">
        <v>0</v>
      </c>
      <c r="F18" s="302" t="n">
        <v>0</v>
      </c>
      <c r="G18" s="655" t="n">
        <v>0</v>
      </c>
      <c r="H18" s="302" t="n">
        <v>0</v>
      </c>
      <c r="I18" s="655" t="n">
        <v>0</v>
      </c>
      <c r="J18" s="302" t="n">
        <v>0</v>
      </c>
      <c r="K18" s="655" t="n">
        <v>0</v>
      </c>
      <c r="L18" s="302" t="n">
        <v>0</v>
      </c>
      <c r="M18" s="655" t="n">
        <v>0</v>
      </c>
      <c r="N18" s="302" t="n">
        <v>0</v>
      </c>
      <c r="O18" s="655" t="n">
        <v>0</v>
      </c>
      <c r="P18" s="302" t="n">
        <v>0</v>
      </c>
      <c r="Q18" s="655" t="n">
        <v>0</v>
      </c>
      <c r="R18" s="302" t="n">
        <v>0</v>
      </c>
      <c r="S18" s="655" t="n">
        <v>0</v>
      </c>
      <c r="T18" s="302" t="n">
        <v>0</v>
      </c>
      <c r="U18" s="655" t="n">
        <v>0</v>
      </c>
      <c r="V18" s="302" t="n">
        <v>0</v>
      </c>
      <c r="W18" s="655" t="n">
        <v>0</v>
      </c>
      <c r="X18" s="302" t="n">
        <v>0</v>
      </c>
      <c r="Y18" s="655" t="n">
        <v>0</v>
      </c>
      <c r="Z18" s="302" t="n">
        <v>0</v>
      </c>
      <c r="AA18" s="655" t="n">
        <v>0</v>
      </c>
      <c r="AB18" s="302" t="n">
        <v>0</v>
      </c>
      <c r="AC18" s="655" t="n">
        <v>0</v>
      </c>
      <c r="AD18" s="302" t="n">
        <v>0</v>
      </c>
      <c r="AE18" s="655" t="n">
        <v>0</v>
      </c>
      <c r="AF18" s="302" t="n">
        <v>0</v>
      </c>
      <c r="AG18" s="655" t="n">
        <v>0</v>
      </c>
      <c r="AH18" s="302" t="n">
        <v>0</v>
      </c>
      <c r="AI18" s="655" t="n">
        <v>0</v>
      </c>
      <c r="AJ18" s="302" t="n">
        <v>0</v>
      </c>
      <c r="AK18" s="655" t="n">
        <v>0</v>
      </c>
      <c r="AL18" s="302" t="n">
        <v>0</v>
      </c>
      <c r="AM18" s="655" t="n">
        <v>0</v>
      </c>
      <c r="AN18" s="302" t="n">
        <v>0</v>
      </c>
      <c r="AO18" s="655" t="n">
        <v>0</v>
      </c>
      <c r="AP18" s="302" t="n">
        <v>0</v>
      </c>
      <c r="AQ18" s="655" t="n">
        <v>0</v>
      </c>
      <c r="AR18" s="302" t="n">
        <v>0</v>
      </c>
      <c r="AS18" s="655" t="n">
        <v>0</v>
      </c>
      <c r="AT18" s="302" t="n">
        <v>0</v>
      </c>
      <c r="AU18" s="656" t="n">
        <f aca="false">SUM(S18,U18,W18,Y18,C18,E18,G18,I18,K18,M18,O18,Q18,AA18,AC18,AE18,AG18,AI18,AK18,AM18,AO18,AQ18,AS18)</f>
        <v>0</v>
      </c>
      <c r="AV18" s="657" t="n">
        <f aca="false">SUM(T18,V18,X18,Z18,D18,F18,H18,J18,L18,N18,P18,R18,AB18,AD18,AF18,AH18,AJ18,AL18,AN18,AP18,AR18,AT18)</f>
        <v>0</v>
      </c>
      <c r="AW18" s="658" t="str">
        <f aca="false">IF((AU18+AV18)=(AX18+AY18),"OK","Controllare totale")</f>
        <v>OK</v>
      </c>
      <c r="AX18" s="661" t="n">
        <f aca="false">t1!L18-t3!C18-t3!E18-t3!G18-t3!I18-t3!K18+t3!M18+t3!O18+t3!Q18</f>
        <v>0</v>
      </c>
      <c r="AY18" s="662" t="n">
        <f aca="false">t1!M18-t3!D18-t3!F18-t3!H18-t3!J18-t3!L18+t3!N18+t3!P18+t3!R18</f>
        <v>0</v>
      </c>
      <c r="AZ18" s="297" t="n">
        <f aca="false">t1!N18</f>
        <v>0</v>
      </c>
    </row>
    <row r="19" customFormat="false" ht="12.75" hidden="false" customHeight="true" outlineLevel="0" collapsed="false">
      <c r="A19" s="429" t="str">
        <f aca="false">t1!A19</f>
        <v>POSIZ. ECON. D5 PROFILI ACCESSO D1</v>
      </c>
      <c r="B19" s="473" t="str">
        <f aca="false">t1!B19</f>
        <v>052487</v>
      </c>
      <c r="C19" s="655" t="n">
        <v>0</v>
      </c>
      <c r="D19" s="302" t="n">
        <v>0</v>
      </c>
      <c r="E19" s="655" t="n">
        <v>0</v>
      </c>
      <c r="F19" s="302" t="n">
        <v>0</v>
      </c>
      <c r="G19" s="655" t="n">
        <v>0</v>
      </c>
      <c r="H19" s="302" t="n">
        <v>0</v>
      </c>
      <c r="I19" s="655" t="n">
        <v>0</v>
      </c>
      <c r="J19" s="302" t="n">
        <v>0</v>
      </c>
      <c r="K19" s="655" t="n">
        <v>0</v>
      </c>
      <c r="L19" s="302" t="n">
        <v>0</v>
      </c>
      <c r="M19" s="655" t="n">
        <v>0</v>
      </c>
      <c r="N19" s="302" t="n">
        <v>0</v>
      </c>
      <c r="O19" s="655" t="n">
        <v>0</v>
      </c>
      <c r="P19" s="302" t="n">
        <v>0</v>
      </c>
      <c r="Q19" s="655" t="n">
        <v>0</v>
      </c>
      <c r="R19" s="302" t="n">
        <v>0</v>
      </c>
      <c r="S19" s="655" t="n">
        <v>0</v>
      </c>
      <c r="T19" s="302" t="n">
        <v>0</v>
      </c>
      <c r="U19" s="655" t="n">
        <v>0</v>
      </c>
      <c r="V19" s="302" t="n">
        <v>0</v>
      </c>
      <c r="W19" s="655" t="n">
        <v>0</v>
      </c>
      <c r="X19" s="302" t="n">
        <v>0</v>
      </c>
      <c r="Y19" s="655" t="n">
        <v>0</v>
      </c>
      <c r="Z19" s="302" t="n">
        <v>0</v>
      </c>
      <c r="AA19" s="655" t="n">
        <v>0</v>
      </c>
      <c r="AB19" s="302" t="n">
        <v>0</v>
      </c>
      <c r="AC19" s="655" t="n">
        <v>0</v>
      </c>
      <c r="AD19" s="302" t="n">
        <v>0</v>
      </c>
      <c r="AE19" s="655" t="n">
        <v>0</v>
      </c>
      <c r="AF19" s="302" t="n">
        <v>0</v>
      </c>
      <c r="AG19" s="655" t="n">
        <v>0</v>
      </c>
      <c r="AH19" s="302" t="n">
        <v>0</v>
      </c>
      <c r="AI19" s="655" t="n">
        <v>0</v>
      </c>
      <c r="AJ19" s="302" t="n">
        <v>0</v>
      </c>
      <c r="AK19" s="655" t="n">
        <v>0</v>
      </c>
      <c r="AL19" s="302" t="n">
        <v>0</v>
      </c>
      <c r="AM19" s="655" t="n">
        <v>0</v>
      </c>
      <c r="AN19" s="302" t="n">
        <v>0</v>
      </c>
      <c r="AO19" s="655" t="n">
        <v>0</v>
      </c>
      <c r="AP19" s="302" t="n">
        <v>0</v>
      </c>
      <c r="AQ19" s="655" t="n">
        <v>0</v>
      </c>
      <c r="AR19" s="302" t="n">
        <v>0</v>
      </c>
      <c r="AS19" s="655" t="n">
        <v>0</v>
      </c>
      <c r="AT19" s="302" t="n">
        <v>0</v>
      </c>
      <c r="AU19" s="656" t="n">
        <f aca="false">SUM(S19,U19,W19,Y19,C19,E19,G19,I19,K19,M19,O19,Q19,AA19,AC19,AE19,AG19,AI19,AK19,AM19,AO19,AQ19,AS19)</f>
        <v>0</v>
      </c>
      <c r="AV19" s="657" t="n">
        <f aca="false">SUM(T19,V19,X19,Z19,D19,F19,H19,J19,L19,N19,P19,R19,AB19,AD19,AF19,AH19,AJ19,AL19,AN19,AP19,AR19,AT19)</f>
        <v>0</v>
      </c>
      <c r="AW19" s="658" t="str">
        <f aca="false">IF((AU19+AV19)=(AX19+AY19),"OK","Controllare totale")</f>
        <v>OK</v>
      </c>
      <c r="AX19" s="661" t="n">
        <f aca="false">t1!L19-t3!C19-t3!E19-t3!G19-t3!I19-t3!K19+t3!M19+t3!O19+t3!Q19</f>
        <v>0</v>
      </c>
      <c r="AY19" s="662" t="n">
        <f aca="false">t1!M19-t3!D19-t3!F19-t3!H19-t3!J19-t3!L19+t3!N19+t3!P19+t3!R19</f>
        <v>0</v>
      </c>
      <c r="AZ19" s="297" t="n">
        <f aca="false">t1!N19</f>
        <v>0</v>
      </c>
    </row>
    <row r="20" customFormat="false" ht="12.75" hidden="false" customHeight="true" outlineLevel="0" collapsed="false">
      <c r="A20" s="429" t="str">
        <f aca="false">t1!A20</f>
        <v>POSIZ. ECON. D4 PROFILI ACCESSO D3</v>
      </c>
      <c r="B20" s="473" t="str">
        <f aca="false">t1!B20</f>
        <v>051488</v>
      </c>
      <c r="C20" s="655" t="n">
        <v>0</v>
      </c>
      <c r="D20" s="302" t="n">
        <v>0</v>
      </c>
      <c r="E20" s="655" t="n">
        <v>0</v>
      </c>
      <c r="F20" s="302" t="n">
        <v>0</v>
      </c>
      <c r="G20" s="655" t="n">
        <v>0</v>
      </c>
      <c r="H20" s="302" t="n">
        <v>0</v>
      </c>
      <c r="I20" s="655" t="n">
        <v>0</v>
      </c>
      <c r="J20" s="302" t="n">
        <v>0</v>
      </c>
      <c r="K20" s="655" t="n">
        <v>0</v>
      </c>
      <c r="L20" s="302" t="n">
        <v>0</v>
      </c>
      <c r="M20" s="655" t="n">
        <v>0</v>
      </c>
      <c r="N20" s="302" t="n">
        <v>0</v>
      </c>
      <c r="O20" s="655" t="n">
        <v>0</v>
      </c>
      <c r="P20" s="302" t="n">
        <v>0</v>
      </c>
      <c r="Q20" s="655" t="n">
        <v>0</v>
      </c>
      <c r="R20" s="302" t="n">
        <v>0</v>
      </c>
      <c r="S20" s="655" t="n">
        <v>0</v>
      </c>
      <c r="T20" s="302" t="n">
        <v>0</v>
      </c>
      <c r="U20" s="655" t="n">
        <v>0</v>
      </c>
      <c r="V20" s="302" t="n">
        <v>0</v>
      </c>
      <c r="W20" s="655" t="n">
        <v>0</v>
      </c>
      <c r="X20" s="302" t="n">
        <v>0</v>
      </c>
      <c r="Y20" s="655" t="n">
        <v>0</v>
      </c>
      <c r="Z20" s="302" t="n">
        <v>0</v>
      </c>
      <c r="AA20" s="655" t="n">
        <v>0</v>
      </c>
      <c r="AB20" s="302" t="n">
        <v>0</v>
      </c>
      <c r="AC20" s="655" t="n">
        <v>0</v>
      </c>
      <c r="AD20" s="302" t="n">
        <v>0</v>
      </c>
      <c r="AE20" s="655" t="n">
        <v>0</v>
      </c>
      <c r="AF20" s="302" t="n">
        <v>0</v>
      </c>
      <c r="AG20" s="655" t="n">
        <v>0</v>
      </c>
      <c r="AH20" s="302" t="n">
        <v>0</v>
      </c>
      <c r="AI20" s="655" t="n">
        <v>0</v>
      </c>
      <c r="AJ20" s="302" t="n">
        <v>0</v>
      </c>
      <c r="AK20" s="655" t="n">
        <v>0</v>
      </c>
      <c r="AL20" s="302" t="n">
        <v>0</v>
      </c>
      <c r="AM20" s="655" t="n">
        <v>0</v>
      </c>
      <c r="AN20" s="302" t="n">
        <v>0</v>
      </c>
      <c r="AO20" s="655" t="n">
        <v>0</v>
      </c>
      <c r="AP20" s="302" t="n">
        <v>0</v>
      </c>
      <c r="AQ20" s="655" t="n">
        <v>0</v>
      </c>
      <c r="AR20" s="302" t="n">
        <v>0</v>
      </c>
      <c r="AS20" s="655" t="n">
        <v>0</v>
      </c>
      <c r="AT20" s="302" t="n">
        <v>0</v>
      </c>
      <c r="AU20" s="656" t="n">
        <f aca="false">SUM(S20,U20,W20,Y20,C20,E20,G20,I20,K20,M20,O20,Q20,AA20,AC20,AE20,AG20,AI20,AK20,AM20,AO20,AQ20,AS20)</f>
        <v>0</v>
      </c>
      <c r="AV20" s="657" t="n">
        <f aca="false">SUM(T20,V20,X20,Z20,D20,F20,H20,J20,L20,N20,P20,R20,AB20,AD20,AF20,AH20,AJ20,AL20,AN20,AP20,AR20,AT20)</f>
        <v>0</v>
      </c>
      <c r="AW20" s="658" t="str">
        <f aca="false">IF((AU20+AV20)=(AX20+AY20),"OK","Controllare totale")</f>
        <v>OK</v>
      </c>
      <c r="AX20" s="661" t="n">
        <f aca="false">t1!L20-t3!C20-t3!E20-t3!G20-t3!I20-t3!K20+t3!M20+t3!O20+t3!Q20</f>
        <v>0</v>
      </c>
      <c r="AY20" s="662" t="n">
        <f aca="false">t1!M20-t3!D20-t3!F20-t3!H20-t3!J20-t3!L20+t3!N20+t3!P20+t3!R20</f>
        <v>0</v>
      </c>
      <c r="AZ20" s="297" t="n">
        <f aca="false">t1!N20</f>
        <v>0</v>
      </c>
    </row>
    <row r="21" customFormat="false" ht="12.75" hidden="false" customHeight="true" outlineLevel="0" collapsed="false">
      <c r="A21" s="429" t="str">
        <f aca="false">t1!A21</f>
        <v>POSIZ. ECON. D4 PROFILI ACCESSO D1</v>
      </c>
      <c r="B21" s="473" t="str">
        <f aca="false">t1!B21</f>
        <v>051489</v>
      </c>
      <c r="C21" s="655" t="n">
        <v>0</v>
      </c>
      <c r="D21" s="302" t="n">
        <v>0</v>
      </c>
      <c r="E21" s="655" t="n">
        <v>0</v>
      </c>
      <c r="F21" s="302" t="n">
        <v>0</v>
      </c>
      <c r="G21" s="655" t="n">
        <v>0</v>
      </c>
      <c r="H21" s="302" t="n">
        <v>0</v>
      </c>
      <c r="I21" s="655" t="n">
        <v>0</v>
      </c>
      <c r="J21" s="302" t="n">
        <v>0</v>
      </c>
      <c r="K21" s="655" t="n">
        <v>0</v>
      </c>
      <c r="L21" s="302" t="n">
        <v>0</v>
      </c>
      <c r="M21" s="655" t="n">
        <v>0</v>
      </c>
      <c r="N21" s="302" t="n">
        <v>0</v>
      </c>
      <c r="O21" s="655" t="n">
        <v>0</v>
      </c>
      <c r="P21" s="302" t="n">
        <v>0</v>
      </c>
      <c r="Q21" s="655" t="n">
        <v>0</v>
      </c>
      <c r="R21" s="302" t="n">
        <v>0</v>
      </c>
      <c r="S21" s="655" t="n">
        <v>0</v>
      </c>
      <c r="T21" s="302" t="n">
        <v>0</v>
      </c>
      <c r="U21" s="655" t="n">
        <v>0</v>
      </c>
      <c r="V21" s="302" t="n">
        <v>0</v>
      </c>
      <c r="W21" s="655" t="n">
        <v>0</v>
      </c>
      <c r="X21" s="302" t="n">
        <v>0</v>
      </c>
      <c r="Y21" s="655" t="n">
        <v>0</v>
      </c>
      <c r="Z21" s="302" t="n">
        <v>0</v>
      </c>
      <c r="AA21" s="655" t="n">
        <v>0</v>
      </c>
      <c r="AB21" s="302" t="n">
        <v>0</v>
      </c>
      <c r="AC21" s="655" t="n">
        <v>0</v>
      </c>
      <c r="AD21" s="302" t="n">
        <v>0</v>
      </c>
      <c r="AE21" s="655" t="n">
        <v>0</v>
      </c>
      <c r="AF21" s="302" t="n">
        <v>0</v>
      </c>
      <c r="AG21" s="655" t="n">
        <v>0</v>
      </c>
      <c r="AH21" s="302" t="n">
        <v>0</v>
      </c>
      <c r="AI21" s="655" t="n">
        <v>0</v>
      </c>
      <c r="AJ21" s="302" t="n">
        <v>0</v>
      </c>
      <c r="AK21" s="655" t="n">
        <v>0</v>
      </c>
      <c r="AL21" s="302" t="n">
        <v>0</v>
      </c>
      <c r="AM21" s="655" t="n">
        <v>0</v>
      </c>
      <c r="AN21" s="302" t="n">
        <v>0</v>
      </c>
      <c r="AO21" s="655" t="n">
        <v>0</v>
      </c>
      <c r="AP21" s="302" t="n">
        <v>0</v>
      </c>
      <c r="AQ21" s="655" t="n">
        <v>0</v>
      </c>
      <c r="AR21" s="302" t="n">
        <v>0</v>
      </c>
      <c r="AS21" s="655" t="n">
        <v>0</v>
      </c>
      <c r="AT21" s="302" t="n">
        <v>0</v>
      </c>
      <c r="AU21" s="656" t="n">
        <f aca="false">SUM(S21,U21,W21,Y21,C21,E21,G21,I21,K21,M21,O21,Q21,AA21,AC21,AE21,AG21,AI21,AK21,AM21,AO21,AQ21,AS21)</f>
        <v>0</v>
      </c>
      <c r="AV21" s="657" t="n">
        <f aca="false">SUM(T21,V21,X21,Z21,D21,F21,H21,J21,L21,N21,P21,R21,AB21,AD21,AF21,AH21,AJ21,AL21,AN21,AP21,AR21,AT21)</f>
        <v>0</v>
      </c>
      <c r="AW21" s="658" t="str">
        <f aca="false">IF((AU21+AV21)=(AX21+AY21),"OK","Controllare totale")</f>
        <v>OK</v>
      </c>
      <c r="AX21" s="661" t="n">
        <f aca="false">t1!L21-t3!C21-t3!E21-t3!G21-t3!I21-t3!K21+t3!M21+t3!O21+t3!Q21</f>
        <v>0</v>
      </c>
      <c r="AY21" s="662" t="n">
        <f aca="false">t1!M21-t3!D21-t3!F21-t3!H21-t3!J21-t3!L21+t3!N21+t3!P21+t3!R21</f>
        <v>0</v>
      </c>
      <c r="AZ21" s="297" t="n">
        <f aca="false">t1!N21</f>
        <v>0</v>
      </c>
    </row>
    <row r="22" customFormat="false" ht="12.75" hidden="false" customHeight="true" outlineLevel="0" collapsed="false">
      <c r="A22" s="429" t="str">
        <f aca="false">t1!A22</f>
        <v>POSIZIONE ECONOMICA DI ACCESSO D3</v>
      </c>
      <c r="B22" s="473" t="str">
        <f aca="false">t1!B22</f>
        <v>058000</v>
      </c>
      <c r="C22" s="655" t="n">
        <v>0</v>
      </c>
      <c r="D22" s="302" t="n">
        <v>0</v>
      </c>
      <c r="E22" s="655" t="n">
        <v>0</v>
      </c>
      <c r="F22" s="302" t="n">
        <v>0</v>
      </c>
      <c r="G22" s="655" t="n">
        <v>0</v>
      </c>
      <c r="H22" s="302" t="n">
        <v>0</v>
      </c>
      <c r="I22" s="655" t="n">
        <v>0</v>
      </c>
      <c r="J22" s="302" t="n">
        <v>0</v>
      </c>
      <c r="K22" s="655" t="n">
        <v>0</v>
      </c>
      <c r="L22" s="302" t="n">
        <v>0</v>
      </c>
      <c r="M22" s="655" t="n">
        <v>0</v>
      </c>
      <c r="N22" s="302" t="n">
        <v>0</v>
      </c>
      <c r="O22" s="655" t="n">
        <v>0</v>
      </c>
      <c r="P22" s="302" t="n">
        <v>0</v>
      </c>
      <c r="Q22" s="655" t="n">
        <v>0</v>
      </c>
      <c r="R22" s="302" t="n">
        <v>0</v>
      </c>
      <c r="S22" s="655" t="n">
        <v>0</v>
      </c>
      <c r="T22" s="302" t="n">
        <v>0</v>
      </c>
      <c r="U22" s="655" t="n">
        <v>0</v>
      </c>
      <c r="V22" s="302" t="n">
        <v>0</v>
      </c>
      <c r="W22" s="655" t="n">
        <v>0</v>
      </c>
      <c r="X22" s="302" t="n">
        <v>0</v>
      </c>
      <c r="Y22" s="655" t="n">
        <v>0</v>
      </c>
      <c r="Z22" s="302" t="n">
        <v>0</v>
      </c>
      <c r="AA22" s="655" t="n">
        <v>0</v>
      </c>
      <c r="AB22" s="302" t="n">
        <v>0</v>
      </c>
      <c r="AC22" s="655" t="n">
        <v>0</v>
      </c>
      <c r="AD22" s="302" t="n">
        <v>0</v>
      </c>
      <c r="AE22" s="655" t="n">
        <v>0</v>
      </c>
      <c r="AF22" s="302" t="n">
        <v>0</v>
      </c>
      <c r="AG22" s="655" t="n">
        <v>0</v>
      </c>
      <c r="AH22" s="302" t="n">
        <v>0</v>
      </c>
      <c r="AI22" s="655" t="n">
        <v>0</v>
      </c>
      <c r="AJ22" s="302" t="n">
        <v>0</v>
      </c>
      <c r="AK22" s="655" t="n">
        <v>0</v>
      </c>
      <c r="AL22" s="302" t="n">
        <v>0</v>
      </c>
      <c r="AM22" s="655" t="n">
        <v>0</v>
      </c>
      <c r="AN22" s="302" t="n">
        <v>0</v>
      </c>
      <c r="AO22" s="655" t="n">
        <v>0</v>
      </c>
      <c r="AP22" s="302" t="n">
        <v>0</v>
      </c>
      <c r="AQ22" s="655" t="n">
        <v>0</v>
      </c>
      <c r="AR22" s="302" t="n">
        <v>0</v>
      </c>
      <c r="AS22" s="655" t="n">
        <v>0</v>
      </c>
      <c r="AT22" s="302" t="n">
        <v>0</v>
      </c>
      <c r="AU22" s="656" t="n">
        <f aca="false">SUM(S22,U22,W22,Y22,C22,E22,G22,I22,K22,M22,O22,Q22,AA22,AC22,AE22,AG22,AI22,AK22,AM22,AO22,AQ22,AS22)</f>
        <v>0</v>
      </c>
      <c r="AV22" s="657" t="n">
        <f aca="false">SUM(T22,V22,X22,Z22,D22,F22,H22,J22,L22,N22,P22,R22,AB22,AD22,AF22,AH22,AJ22,AL22,AN22,AP22,AR22,AT22)</f>
        <v>0</v>
      </c>
      <c r="AW22" s="658" t="str">
        <f aca="false">IF((AU22+AV22)=(AX22+AY22),"OK","Controllare totale")</f>
        <v>OK</v>
      </c>
      <c r="AX22" s="661" t="n">
        <f aca="false">t1!L22-t3!C22-t3!E22-t3!G22-t3!I22-t3!K22+t3!M22+t3!O22+t3!Q22</f>
        <v>0</v>
      </c>
      <c r="AY22" s="662" t="n">
        <f aca="false">t1!M22-t3!D22-t3!F22-t3!H22-t3!J22-t3!L22+t3!N22+t3!P22+t3!R22</f>
        <v>0</v>
      </c>
      <c r="AZ22" s="297" t="n">
        <f aca="false">t1!N22</f>
        <v>0</v>
      </c>
    </row>
    <row r="23" customFormat="false" ht="12.75" hidden="false" customHeight="true" outlineLevel="0" collapsed="false">
      <c r="A23" s="429" t="str">
        <f aca="false">t1!A23</f>
        <v>POSIZIONE ECONOMICA D3</v>
      </c>
      <c r="B23" s="473" t="str">
        <f aca="false">t1!B23</f>
        <v>050000</v>
      </c>
      <c r="C23" s="655" t="n">
        <v>0</v>
      </c>
      <c r="D23" s="302" t="n">
        <v>0</v>
      </c>
      <c r="E23" s="655" t="n">
        <v>0</v>
      </c>
      <c r="F23" s="302" t="n">
        <v>0</v>
      </c>
      <c r="G23" s="655" t="n">
        <v>0</v>
      </c>
      <c r="H23" s="302" t="n">
        <v>0</v>
      </c>
      <c r="I23" s="655" t="n">
        <v>0</v>
      </c>
      <c r="J23" s="302" t="n">
        <v>0</v>
      </c>
      <c r="K23" s="655" t="n">
        <v>0</v>
      </c>
      <c r="L23" s="302" t="n">
        <v>0</v>
      </c>
      <c r="M23" s="655" t="n">
        <v>0</v>
      </c>
      <c r="N23" s="302" t="n">
        <v>0</v>
      </c>
      <c r="O23" s="655" t="n">
        <v>0</v>
      </c>
      <c r="P23" s="302" t="n">
        <v>0</v>
      </c>
      <c r="Q23" s="655" t="n">
        <v>0</v>
      </c>
      <c r="R23" s="302" t="n">
        <v>0</v>
      </c>
      <c r="S23" s="655" t="n">
        <v>0</v>
      </c>
      <c r="T23" s="302" t="n">
        <v>0</v>
      </c>
      <c r="U23" s="655" t="n">
        <v>0</v>
      </c>
      <c r="V23" s="302" t="n">
        <v>0</v>
      </c>
      <c r="W23" s="655" t="n">
        <v>0</v>
      </c>
      <c r="X23" s="302" t="n">
        <v>0</v>
      </c>
      <c r="Y23" s="655" t="n">
        <v>0</v>
      </c>
      <c r="Z23" s="302" t="n">
        <v>0</v>
      </c>
      <c r="AA23" s="655" t="n">
        <v>0</v>
      </c>
      <c r="AB23" s="302" t="n">
        <v>0</v>
      </c>
      <c r="AC23" s="655" t="n">
        <v>0</v>
      </c>
      <c r="AD23" s="302" t="n">
        <v>0</v>
      </c>
      <c r="AE23" s="655" t="n">
        <v>0</v>
      </c>
      <c r="AF23" s="302" t="n">
        <v>0</v>
      </c>
      <c r="AG23" s="655" t="n">
        <v>0</v>
      </c>
      <c r="AH23" s="302" t="n">
        <v>0</v>
      </c>
      <c r="AI23" s="655" t="n">
        <v>0</v>
      </c>
      <c r="AJ23" s="302" t="n">
        <v>0</v>
      </c>
      <c r="AK23" s="655" t="n">
        <v>1</v>
      </c>
      <c r="AL23" s="302" t="n">
        <v>2</v>
      </c>
      <c r="AM23" s="655" t="n">
        <v>0</v>
      </c>
      <c r="AN23" s="302" t="n">
        <v>0</v>
      </c>
      <c r="AO23" s="655" t="n">
        <v>0</v>
      </c>
      <c r="AP23" s="302" t="n">
        <v>0</v>
      </c>
      <c r="AQ23" s="655" t="n">
        <v>0</v>
      </c>
      <c r="AR23" s="302" t="n">
        <v>0</v>
      </c>
      <c r="AS23" s="655" t="n">
        <v>0</v>
      </c>
      <c r="AT23" s="302" t="n">
        <v>0</v>
      </c>
      <c r="AU23" s="656" t="n">
        <f aca="false">SUM(S23,U23,W23,Y23,C23,E23,G23,I23,K23,M23,O23,Q23,AA23,AC23,AE23,AG23,AI23,AK23,AM23,AO23,AQ23,AS23)</f>
        <v>1</v>
      </c>
      <c r="AV23" s="657" t="n">
        <f aca="false">SUM(T23,V23,X23,Z23,D23,F23,H23,J23,L23,N23,P23,R23,AB23,AD23,AF23,AH23,AJ23,AL23,AN23,AP23,AR23,AT23)</f>
        <v>2</v>
      </c>
      <c r="AW23" s="658" t="str">
        <f aca="false">IF((AU23+AV23)=(AX23+AY23),"OK","Controllare totale")</f>
        <v>OK</v>
      </c>
      <c r="AX23" s="661" t="n">
        <f aca="false">t1!L23-t3!C23-t3!E23-t3!G23-t3!I23-t3!K23+t3!M23+t3!O23+t3!Q23</f>
        <v>1</v>
      </c>
      <c r="AY23" s="662" t="n">
        <f aca="false">t1!M23-t3!D23-t3!F23-t3!H23-t3!J23-t3!L23+t3!N23+t3!P23+t3!R23</f>
        <v>2</v>
      </c>
      <c r="AZ23" s="297" t="n">
        <f aca="false">t1!N23</f>
        <v>1</v>
      </c>
    </row>
    <row r="24" customFormat="false" ht="12.75" hidden="false" customHeight="true" outlineLevel="0" collapsed="false">
      <c r="A24" s="429" t="str">
        <f aca="false">t1!A24</f>
        <v>POSIZIONE ECONOMICA D2</v>
      </c>
      <c r="B24" s="473" t="str">
        <f aca="false">t1!B24</f>
        <v>049000</v>
      </c>
      <c r="C24" s="655" t="n">
        <v>0</v>
      </c>
      <c r="D24" s="302" t="n">
        <v>0</v>
      </c>
      <c r="E24" s="655" t="n">
        <v>0</v>
      </c>
      <c r="F24" s="302" t="n">
        <v>0</v>
      </c>
      <c r="G24" s="655" t="n">
        <v>0</v>
      </c>
      <c r="H24" s="302" t="n">
        <v>0</v>
      </c>
      <c r="I24" s="655" t="n">
        <v>0</v>
      </c>
      <c r="J24" s="302" t="n">
        <v>0</v>
      </c>
      <c r="K24" s="655" t="n">
        <v>0</v>
      </c>
      <c r="L24" s="302" t="n">
        <v>0</v>
      </c>
      <c r="M24" s="655" t="n">
        <v>0</v>
      </c>
      <c r="N24" s="302" t="n">
        <v>0</v>
      </c>
      <c r="O24" s="655" t="n">
        <v>0</v>
      </c>
      <c r="P24" s="302" t="n">
        <v>0</v>
      </c>
      <c r="Q24" s="655" t="n">
        <v>0</v>
      </c>
      <c r="R24" s="302" t="n">
        <v>0</v>
      </c>
      <c r="S24" s="655" t="n">
        <v>0</v>
      </c>
      <c r="T24" s="302" t="n">
        <v>0</v>
      </c>
      <c r="U24" s="655" t="n">
        <v>0</v>
      </c>
      <c r="V24" s="302" t="n">
        <v>0</v>
      </c>
      <c r="W24" s="655" t="n">
        <v>0</v>
      </c>
      <c r="X24" s="302" t="n">
        <v>0</v>
      </c>
      <c r="Y24" s="655" t="n">
        <v>0</v>
      </c>
      <c r="Z24" s="302" t="n">
        <v>0</v>
      </c>
      <c r="AA24" s="655" t="n">
        <v>0</v>
      </c>
      <c r="AB24" s="302" t="n">
        <v>0</v>
      </c>
      <c r="AC24" s="655" t="n">
        <v>0</v>
      </c>
      <c r="AD24" s="302" t="n">
        <v>0</v>
      </c>
      <c r="AE24" s="655" t="n">
        <v>0</v>
      </c>
      <c r="AF24" s="302" t="n">
        <v>0</v>
      </c>
      <c r="AG24" s="655" t="n">
        <v>0</v>
      </c>
      <c r="AH24" s="302" t="n">
        <v>0</v>
      </c>
      <c r="AI24" s="655" t="n">
        <v>0</v>
      </c>
      <c r="AJ24" s="302" t="n">
        <v>0</v>
      </c>
      <c r="AK24" s="655" t="n">
        <v>0</v>
      </c>
      <c r="AL24" s="302" t="n">
        <v>2</v>
      </c>
      <c r="AM24" s="655" t="n">
        <v>0</v>
      </c>
      <c r="AN24" s="302" t="n">
        <v>0</v>
      </c>
      <c r="AO24" s="655" t="n">
        <v>0</v>
      </c>
      <c r="AP24" s="302" t="n">
        <v>0</v>
      </c>
      <c r="AQ24" s="655" t="n">
        <v>0</v>
      </c>
      <c r="AR24" s="302" t="n">
        <v>0</v>
      </c>
      <c r="AS24" s="655" t="n">
        <v>0</v>
      </c>
      <c r="AT24" s="302" t="n">
        <v>0</v>
      </c>
      <c r="AU24" s="656" t="n">
        <f aca="false">SUM(S24,U24,W24,Y24,C24,E24,G24,I24,K24,M24,O24,Q24,AA24,AC24,AE24,AG24,AI24,AK24,AM24,AO24,AQ24,AS24)</f>
        <v>0</v>
      </c>
      <c r="AV24" s="657" t="n">
        <f aca="false">SUM(T24,V24,X24,Z24,D24,F24,H24,J24,L24,N24,P24,R24,AB24,AD24,AF24,AH24,AJ24,AL24,AN24,AP24,AR24,AT24)</f>
        <v>2</v>
      </c>
      <c r="AW24" s="658" t="str">
        <f aca="false">IF((AU24+AV24)=(AX24+AY24),"OK","Controllare totale")</f>
        <v>OK</v>
      </c>
      <c r="AX24" s="661" t="n">
        <f aca="false">t1!L24-t3!C24-t3!E24-t3!G24-t3!I24-t3!K24+t3!M24+t3!O24+t3!Q24</f>
        <v>0</v>
      </c>
      <c r="AY24" s="662" t="n">
        <f aca="false">t1!M24-t3!D24-t3!F24-t3!H24-t3!J24-t3!L24+t3!N24+t3!P24+t3!R24</f>
        <v>2</v>
      </c>
      <c r="AZ24" s="297" t="n">
        <f aca="false">t1!N24</f>
        <v>1</v>
      </c>
    </row>
    <row r="25" customFormat="false" ht="12.75" hidden="false" customHeight="true" outlineLevel="0" collapsed="false">
      <c r="A25" s="429" t="str">
        <f aca="false">t1!A25</f>
        <v>POSIZIONE ECONOMICA DI ACCESSO D1</v>
      </c>
      <c r="B25" s="473" t="str">
        <f aca="false">t1!B25</f>
        <v>057000</v>
      </c>
      <c r="C25" s="655" t="n">
        <v>0</v>
      </c>
      <c r="D25" s="302" t="n">
        <v>0</v>
      </c>
      <c r="E25" s="655" t="n">
        <v>0</v>
      </c>
      <c r="F25" s="302" t="n">
        <v>0</v>
      </c>
      <c r="G25" s="655" t="n">
        <v>0</v>
      </c>
      <c r="H25" s="302" t="n">
        <v>0</v>
      </c>
      <c r="I25" s="655" t="n">
        <v>0</v>
      </c>
      <c r="J25" s="302" t="n">
        <v>0</v>
      </c>
      <c r="K25" s="655" t="n">
        <v>0</v>
      </c>
      <c r="L25" s="302" t="n">
        <v>0</v>
      </c>
      <c r="M25" s="655" t="n">
        <v>0</v>
      </c>
      <c r="N25" s="302" t="n">
        <v>0</v>
      </c>
      <c r="O25" s="655" t="n">
        <v>0</v>
      </c>
      <c r="P25" s="302" t="n">
        <v>0</v>
      </c>
      <c r="Q25" s="655" t="n">
        <v>0</v>
      </c>
      <c r="R25" s="302" t="n">
        <v>0</v>
      </c>
      <c r="S25" s="655" t="n">
        <v>0</v>
      </c>
      <c r="T25" s="302" t="n">
        <v>0</v>
      </c>
      <c r="U25" s="655" t="n">
        <v>0</v>
      </c>
      <c r="V25" s="302" t="n">
        <v>0</v>
      </c>
      <c r="W25" s="655" t="n">
        <v>0</v>
      </c>
      <c r="X25" s="302" t="n">
        <v>0</v>
      </c>
      <c r="Y25" s="655" t="n">
        <v>0</v>
      </c>
      <c r="Z25" s="302" t="n">
        <v>0</v>
      </c>
      <c r="AA25" s="655" t="n">
        <v>0</v>
      </c>
      <c r="AB25" s="302" t="n">
        <v>0</v>
      </c>
      <c r="AC25" s="655" t="n">
        <v>0</v>
      </c>
      <c r="AD25" s="302" t="n">
        <v>0</v>
      </c>
      <c r="AE25" s="655" t="n">
        <v>0</v>
      </c>
      <c r="AF25" s="302" t="n">
        <v>0</v>
      </c>
      <c r="AG25" s="655" t="n">
        <v>0</v>
      </c>
      <c r="AH25" s="302" t="n">
        <v>0</v>
      </c>
      <c r="AI25" s="655" t="n">
        <v>0</v>
      </c>
      <c r="AJ25" s="302" t="n">
        <v>0</v>
      </c>
      <c r="AK25" s="655" t="n">
        <v>2</v>
      </c>
      <c r="AL25" s="302" t="n">
        <v>7</v>
      </c>
      <c r="AM25" s="655" t="n">
        <v>0</v>
      </c>
      <c r="AN25" s="302" t="n">
        <v>0</v>
      </c>
      <c r="AO25" s="655" t="n">
        <v>0</v>
      </c>
      <c r="AP25" s="302" t="n">
        <v>0</v>
      </c>
      <c r="AQ25" s="655" t="n">
        <v>0</v>
      </c>
      <c r="AR25" s="302" t="n">
        <v>0</v>
      </c>
      <c r="AS25" s="655" t="n">
        <v>0</v>
      </c>
      <c r="AT25" s="302" t="n">
        <v>0</v>
      </c>
      <c r="AU25" s="656" t="n">
        <f aca="false">SUM(S25,U25,W25,Y25,C25,E25,G25,I25,K25,M25,O25,Q25,AA25,AC25,AE25,AG25,AI25,AK25,AM25,AO25,AQ25,AS25)</f>
        <v>2</v>
      </c>
      <c r="AV25" s="657" t="n">
        <f aca="false">SUM(T25,V25,X25,Z25,D25,F25,H25,J25,L25,N25,P25,R25,AB25,AD25,AF25,AH25,AJ25,AL25,AN25,AP25,AR25,AT25)</f>
        <v>7</v>
      </c>
      <c r="AW25" s="658" t="str">
        <f aca="false">IF((AU25+AV25)=(AX25+AY25),"OK","Controllare totale")</f>
        <v>OK</v>
      </c>
      <c r="AX25" s="661" t="n">
        <f aca="false">t1!L25-t3!C25-t3!E25-t3!G25-t3!I25-t3!K25+t3!M25+t3!O25+t3!Q25</f>
        <v>2</v>
      </c>
      <c r="AY25" s="662" t="n">
        <f aca="false">t1!M25-t3!D25-t3!F25-t3!H25-t3!J25-t3!L25+t3!N25+t3!P25+t3!R25</f>
        <v>7</v>
      </c>
      <c r="AZ25" s="297" t="n">
        <f aca="false">t1!N25</f>
        <v>1</v>
      </c>
    </row>
    <row r="26" customFormat="false" ht="12.75" hidden="false" customHeight="true" outlineLevel="0" collapsed="false">
      <c r="A26" s="429" t="str">
        <f aca="false">t1!A26</f>
        <v>POSIZIONE ECONOMICA C5</v>
      </c>
      <c r="B26" s="473" t="str">
        <f aca="false">t1!B26</f>
        <v>046000</v>
      </c>
      <c r="C26" s="655" t="n">
        <v>0</v>
      </c>
      <c r="D26" s="302" t="n">
        <v>0</v>
      </c>
      <c r="E26" s="655" t="n">
        <v>0</v>
      </c>
      <c r="F26" s="302" t="n">
        <v>0</v>
      </c>
      <c r="G26" s="655" t="n">
        <v>0</v>
      </c>
      <c r="H26" s="302" t="n">
        <v>0</v>
      </c>
      <c r="I26" s="655" t="n">
        <v>0</v>
      </c>
      <c r="J26" s="302" t="n">
        <v>0</v>
      </c>
      <c r="K26" s="655" t="n">
        <v>0</v>
      </c>
      <c r="L26" s="302" t="n">
        <v>0</v>
      </c>
      <c r="M26" s="655" t="n">
        <v>0</v>
      </c>
      <c r="N26" s="302" t="n">
        <v>0</v>
      </c>
      <c r="O26" s="655" t="n">
        <v>0</v>
      </c>
      <c r="P26" s="302" t="n">
        <v>0</v>
      </c>
      <c r="Q26" s="655" t="n">
        <v>0</v>
      </c>
      <c r="R26" s="302" t="n">
        <v>0</v>
      </c>
      <c r="S26" s="655" t="n">
        <v>0</v>
      </c>
      <c r="T26" s="302" t="n">
        <v>0</v>
      </c>
      <c r="U26" s="655" t="n">
        <v>0</v>
      </c>
      <c r="V26" s="302" t="n">
        <v>0</v>
      </c>
      <c r="W26" s="655" t="n">
        <v>0</v>
      </c>
      <c r="X26" s="302" t="n">
        <v>0</v>
      </c>
      <c r="Y26" s="655" t="n">
        <v>0</v>
      </c>
      <c r="Z26" s="302" t="n">
        <v>0</v>
      </c>
      <c r="AA26" s="655" t="n">
        <v>0</v>
      </c>
      <c r="AB26" s="302" t="n">
        <v>0</v>
      </c>
      <c r="AC26" s="655" t="n">
        <v>0</v>
      </c>
      <c r="AD26" s="302" t="n">
        <v>0</v>
      </c>
      <c r="AE26" s="655" t="n">
        <v>0</v>
      </c>
      <c r="AF26" s="302" t="n">
        <v>0</v>
      </c>
      <c r="AG26" s="655" t="n">
        <v>0</v>
      </c>
      <c r="AH26" s="302" t="n">
        <v>0</v>
      </c>
      <c r="AI26" s="655" t="n">
        <v>0</v>
      </c>
      <c r="AJ26" s="302" t="n">
        <v>0</v>
      </c>
      <c r="AK26" s="655" t="n">
        <v>3</v>
      </c>
      <c r="AL26" s="302" t="n">
        <v>2</v>
      </c>
      <c r="AM26" s="655" t="n">
        <v>0</v>
      </c>
      <c r="AN26" s="302" t="n">
        <v>0</v>
      </c>
      <c r="AO26" s="655" t="n">
        <v>0</v>
      </c>
      <c r="AP26" s="302" t="n">
        <v>0</v>
      </c>
      <c r="AQ26" s="655" t="n">
        <v>0</v>
      </c>
      <c r="AR26" s="302" t="n">
        <v>0</v>
      </c>
      <c r="AS26" s="655" t="n">
        <v>0</v>
      </c>
      <c r="AT26" s="302" t="n">
        <v>0</v>
      </c>
      <c r="AU26" s="656" t="n">
        <f aca="false">SUM(S26,U26,W26,Y26,C26,E26,G26,I26,K26,M26,O26,Q26,AA26,AC26,AE26,AG26,AI26,AK26,AM26,AO26,AQ26,AS26)</f>
        <v>3</v>
      </c>
      <c r="AV26" s="657" t="n">
        <f aca="false">SUM(T26,V26,X26,Z26,D26,F26,H26,J26,L26,N26,P26,R26,AB26,AD26,AF26,AH26,AJ26,AL26,AN26,AP26,AR26,AT26)</f>
        <v>2</v>
      </c>
      <c r="AW26" s="658" t="str">
        <f aca="false">IF((AU26+AV26)=(AX26+AY26),"OK","Controllare totale")</f>
        <v>OK</v>
      </c>
      <c r="AX26" s="661" t="n">
        <f aca="false">t1!L26-t3!C26-t3!E26-t3!G26-t3!I26-t3!K26+t3!M26+t3!O26+t3!Q26</f>
        <v>3</v>
      </c>
      <c r="AY26" s="662" t="n">
        <f aca="false">t1!M26-t3!D26-t3!F26-t3!H26-t3!J26-t3!L26+t3!N26+t3!P26+t3!R26</f>
        <v>2</v>
      </c>
      <c r="AZ26" s="297" t="n">
        <f aca="false">t1!N26</f>
        <v>1</v>
      </c>
    </row>
    <row r="27" customFormat="false" ht="12.75" hidden="false" customHeight="true" outlineLevel="0" collapsed="false">
      <c r="A27" s="429" t="str">
        <f aca="false">t1!A27</f>
        <v>POSIZIONE ECONOMICA C4</v>
      </c>
      <c r="B27" s="473" t="str">
        <f aca="false">t1!B27</f>
        <v>045000</v>
      </c>
      <c r="C27" s="655" t="n">
        <v>0</v>
      </c>
      <c r="D27" s="302" t="n">
        <v>0</v>
      </c>
      <c r="E27" s="655" t="n">
        <v>0</v>
      </c>
      <c r="F27" s="302" t="n">
        <v>0</v>
      </c>
      <c r="G27" s="655" t="n">
        <v>0</v>
      </c>
      <c r="H27" s="302" t="n">
        <v>0</v>
      </c>
      <c r="I27" s="655" t="n">
        <v>0</v>
      </c>
      <c r="J27" s="302" t="n">
        <v>0</v>
      </c>
      <c r="K27" s="655" t="n">
        <v>0</v>
      </c>
      <c r="L27" s="302" t="n">
        <v>0</v>
      </c>
      <c r="M27" s="655" t="n">
        <v>0</v>
      </c>
      <c r="N27" s="302" t="n">
        <v>0</v>
      </c>
      <c r="O27" s="655" t="n">
        <v>0</v>
      </c>
      <c r="P27" s="302" t="n">
        <v>0</v>
      </c>
      <c r="Q27" s="655" t="n">
        <v>0</v>
      </c>
      <c r="R27" s="302" t="n">
        <v>0</v>
      </c>
      <c r="S27" s="655" t="n">
        <v>0</v>
      </c>
      <c r="T27" s="302" t="n">
        <v>0</v>
      </c>
      <c r="U27" s="655" t="n">
        <v>0</v>
      </c>
      <c r="V27" s="302" t="n">
        <v>0</v>
      </c>
      <c r="W27" s="655" t="n">
        <v>0</v>
      </c>
      <c r="X27" s="302" t="n">
        <v>0</v>
      </c>
      <c r="Y27" s="655" t="n">
        <v>0</v>
      </c>
      <c r="Z27" s="302" t="n">
        <v>0</v>
      </c>
      <c r="AA27" s="655" t="n">
        <v>0</v>
      </c>
      <c r="AB27" s="302" t="n">
        <v>0</v>
      </c>
      <c r="AC27" s="655" t="n">
        <v>0</v>
      </c>
      <c r="AD27" s="302" t="n">
        <v>0</v>
      </c>
      <c r="AE27" s="655" t="n">
        <v>0</v>
      </c>
      <c r="AF27" s="302" t="n">
        <v>0</v>
      </c>
      <c r="AG27" s="655" t="n">
        <v>0</v>
      </c>
      <c r="AH27" s="302" t="n">
        <v>0</v>
      </c>
      <c r="AI27" s="655" t="n">
        <v>0</v>
      </c>
      <c r="AJ27" s="302" t="n">
        <v>0</v>
      </c>
      <c r="AK27" s="655" t="n">
        <v>1</v>
      </c>
      <c r="AL27" s="302" t="n">
        <v>0</v>
      </c>
      <c r="AM27" s="655" t="n">
        <v>0</v>
      </c>
      <c r="AN27" s="302" t="n">
        <v>0</v>
      </c>
      <c r="AO27" s="655" t="n">
        <v>0</v>
      </c>
      <c r="AP27" s="302" t="n">
        <v>0</v>
      </c>
      <c r="AQ27" s="655" t="n">
        <v>0</v>
      </c>
      <c r="AR27" s="302" t="n">
        <v>0</v>
      </c>
      <c r="AS27" s="655" t="n">
        <v>0</v>
      </c>
      <c r="AT27" s="302" t="n">
        <v>0</v>
      </c>
      <c r="AU27" s="656" t="n">
        <f aca="false">SUM(S27,U27,W27,Y27,C27,E27,G27,I27,K27,M27,O27,Q27,AA27,AC27,AE27,AG27,AI27,AK27,AM27,AO27,AQ27,AS27)</f>
        <v>1</v>
      </c>
      <c r="AV27" s="657" t="n">
        <f aca="false">SUM(T27,V27,X27,Z27,D27,F27,H27,J27,L27,N27,P27,R27,AB27,AD27,AF27,AH27,AJ27,AL27,AN27,AP27,AR27,AT27)</f>
        <v>0</v>
      </c>
      <c r="AW27" s="658" t="str">
        <f aca="false">IF((AU27+AV27)=(AX27+AY27),"OK","Controllare totale")</f>
        <v>OK</v>
      </c>
      <c r="AX27" s="661" t="n">
        <f aca="false">t1!L27-t3!C27-t3!E27-t3!G27-t3!I27-t3!K27+t3!M27+t3!O27+t3!Q27</f>
        <v>1</v>
      </c>
      <c r="AY27" s="662" t="n">
        <f aca="false">t1!M27-t3!D27-t3!F27-t3!H27-t3!J27-t3!L27+t3!N27+t3!P27+t3!R27</f>
        <v>0</v>
      </c>
      <c r="AZ27" s="297" t="n">
        <f aca="false">t1!N27</f>
        <v>1</v>
      </c>
    </row>
    <row r="28" customFormat="false" ht="12.75" hidden="false" customHeight="true" outlineLevel="0" collapsed="false">
      <c r="A28" s="429" t="str">
        <f aca="false">t1!A28</f>
        <v>POSIZIONE ECONOMICA C3</v>
      </c>
      <c r="B28" s="473" t="str">
        <f aca="false">t1!B28</f>
        <v>043000</v>
      </c>
      <c r="C28" s="655" t="n">
        <v>0</v>
      </c>
      <c r="D28" s="302" t="n">
        <v>0</v>
      </c>
      <c r="E28" s="655" t="n">
        <v>0</v>
      </c>
      <c r="F28" s="302" t="n">
        <v>0</v>
      </c>
      <c r="G28" s="655" t="n">
        <v>0</v>
      </c>
      <c r="H28" s="302" t="n">
        <v>0</v>
      </c>
      <c r="I28" s="655" t="n">
        <v>0</v>
      </c>
      <c r="J28" s="302" t="n">
        <v>0</v>
      </c>
      <c r="K28" s="655" t="n">
        <v>0</v>
      </c>
      <c r="L28" s="302" t="n">
        <v>0</v>
      </c>
      <c r="M28" s="655" t="n">
        <v>0</v>
      </c>
      <c r="N28" s="302" t="n">
        <v>0</v>
      </c>
      <c r="O28" s="655" t="n">
        <v>0</v>
      </c>
      <c r="P28" s="302" t="n">
        <v>0</v>
      </c>
      <c r="Q28" s="655" t="n">
        <v>0</v>
      </c>
      <c r="R28" s="302" t="n">
        <v>0</v>
      </c>
      <c r="S28" s="655" t="n">
        <v>0</v>
      </c>
      <c r="T28" s="302" t="n">
        <v>0</v>
      </c>
      <c r="U28" s="655" t="n">
        <v>0</v>
      </c>
      <c r="V28" s="302" t="n">
        <v>0</v>
      </c>
      <c r="W28" s="655" t="n">
        <v>0</v>
      </c>
      <c r="X28" s="302" t="n">
        <v>0</v>
      </c>
      <c r="Y28" s="655" t="n">
        <v>0</v>
      </c>
      <c r="Z28" s="302" t="n">
        <v>0</v>
      </c>
      <c r="AA28" s="655" t="n">
        <v>0</v>
      </c>
      <c r="AB28" s="302" t="n">
        <v>0</v>
      </c>
      <c r="AC28" s="655" t="n">
        <v>0</v>
      </c>
      <c r="AD28" s="302" t="n">
        <v>0</v>
      </c>
      <c r="AE28" s="655" t="n">
        <v>0</v>
      </c>
      <c r="AF28" s="302" t="n">
        <v>0</v>
      </c>
      <c r="AG28" s="655" t="n">
        <v>0</v>
      </c>
      <c r="AH28" s="302" t="n">
        <v>0</v>
      </c>
      <c r="AI28" s="655" t="n">
        <v>0</v>
      </c>
      <c r="AJ28" s="302" t="n">
        <v>0</v>
      </c>
      <c r="AK28" s="655" t="n">
        <v>0</v>
      </c>
      <c r="AL28" s="302" t="n">
        <v>1</v>
      </c>
      <c r="AM28" s="655" t="n">
        <v>0</v>
      </c>
      <c r="AN28" s="302" t="n">
        <v>0</v>
      </c>
      <c r="AO28" s="655" t="n">
        <v>0</v>
      </c>
      <c r="AP28" s="302" t="n">
        <v>0</v>
      </c>
      <c r="AQ28" s="655" t="n">
        <v>0</v>
      </c>
      <c r="AR28" s="302" t="n">
        <v>0</v>
      </c>
      <c r="AS28" s="655" t="n">
        <v>0</v>
      </c>
      <c r="AT28" s="302" t="n">
        <v>0</v>
      </c>
      <c r="AU28" s="656" t="n">
        <f aca="false">SUM(S28,U28,W28,Y28,C28,E28,G28,I28,K28,M28,O28,Q28,AA28,AC28,AE28,AG28,AI28,AK28,AM28,AO28,AQ28,AS28)</f>
        <v>0</v>
      </c>
      <c r="AV28" s="657" t="n">
        <f aca="false">SUM(T28,V28,X28,Z28,D28,F28,H28,J28,L28,N28,P28,R28,AB28,AD28,AF28,AH28,AJ28,AL28,AN28,AP28,AR28,AT28)</f>
        <v>1</v>
      </c>
      <c r="AW28" s="658" t="str">
        <f aca="false">IF((AU28+AV28)=(AX28+AY28),"OK","Controllare totale")</f>
        <v>OK</v>
      </c>
      <c r="AX28" s="661" t="n">
        <f aca="false">t1!L28-t3!C28-t3!E28-t3!G28-t3!I28-t3!K28+t3!M28+t3!O28+t3!Q28</f>
        <v>0</v>
      </c>
      <c r="AY28" s="662" t="n">
        <f aca="false">t1!M28-t3!D28-t3!F28-t3!H28-t3!J28-t3!L28+t3!N28+t3!P28+t3!R28</f>
        <v>1</v>
      </c>
      <c r="AZ28" s="297" t="n">
        <f aca="false">t1!N28</f>
        <v>1</v>
      </c>
    </row>
    <row r="29" customFormat="false" ht="12.75" hidden="false" customHeight="true" outlineLevel="0" collapsed="false">
      <c r="A29" s="429" t="str">
        <f aca="false">t1!A29</f>
        <v>POSIZIONE ECONOMICA C2</v>
      </c>
      <c r="B29" s="473" t="str">
        <f aca="false">t1!B29</f>
        <v>042000</v>
      </c>
      <c r="C29" s="655" t="n">
        <v>0</v>
      </c>
      <c r="D29" s="302" t="n">
        <v>0</v>
      </c>
      <c r="E29" s="655" t="n">
        <v>0</v>
      </c>
      <c r="F29" s="302" t="n">
        <v>0</v>
      </c>
      <c r="G29" s="655" t="n">
        <v>0</v>
      </c>
      <c r="H29" s="302" t="n">
        <v>0</v>
      </c>
      <c r="I29" s="655" t="n">
        <v>0</v>
      </c>
      <c r="J29" s="302" t="n">
        <v>0</v>
      </c>
      <c r="K29" s="655" t="n">
        <v>0</v>
      </c>
      <c r="L29" s="302" t="n">
        <v>0</v>
      </c>
      <c r="M29" s="655" t="n">
        <v>0</v>
      </c>
      <c r="N29" s="302" t="n">
        <v>0</v>
      </c>
      <c r="O29" s="655" t="n">
        <v>0</v>
      </c>
      <c r="P29" s="302" t="n">
        <v>0</v>
      </c>
      <c r="Q29" s="655" t="n">
        <v>0</v>
      </c>
      <c r="R29" s="302" t="n">
        <v>0</v>
      </c>
      <c r="S29" s="655" t="n">
        <v>0</v>
      </c>
      <c r="T29" s="302" t="n">
        <v>0</v>
      </c>
      <c r="U29" s="655" t="n">
        <v>0</v>
      </c>
      <c r="V29" s="302" t="n">
        <v>0</v>
      </c>
      <c r="W29" s="655" t="n">
        <v>0</v>
      </c>
      <c r="X29" s="302" t="n">
        <v>0</v>
      </c>
      <c r="Y29" s="655" t="n">
        <v>0</v>
      </c>
      <c r="Z29" s="302" t="n">
        <v>0</v>
      </c>
      <c r="AA29" s="655" t="n">
        <v>0</v>
      </c>
      <c r="AB29" s="302" t="n">
        <v>0</v>
      </c>
      <c r="AC29" s="655" t="n">
        <v>0</v>
      </c>
      <c r="AD29" s="302" t="n">
        <v>0</v>
      </c>
      <c r="AE29" s="655" t="n">
        <v>0</v>
      </c>
      <c r="AF29" s="302" t="n">
        <v>0</v>
      </c>
      <c r="AG29" s="655" t="n">
        <v>0</v>
      </c>
      <c r="AH29" s="302" t="n">
        <v>0</v>
      </c>
      <c r="AI29" s="655" t="n">
        <v>0</v>
      </c>
      <c r="AJ29" s="302" t="n">
        <v>0</v>
      </c>
      <c r="AK29" s="655" t="n">
        <v>1</v>
      </c>
      <c r="AL29" s="302" t="n">
        <v>3</v>
      </c>
      <c r="AM29" s="655" t="n">
        <v>0</v>
      </c>
      <c r="AN29" s="302" t="n">
        <v>0</v>
      </c>
      <c r="AO29" s="655" t="n">
        <v>0</v>
      </c>
      <c r="AP29" s="302" t="n">
        <v>0</v>
      </c>
      <c r="AQ29" s="655" t="n">
        <v>0</v>
      </c>
      <c r="AR29" s="302" t="n">
        <v>0</v>
      </c>
      <c r="AS29" s="655" t="n">
        <v>0</v>
      </c>
      <c r="AT29" s="302" t="n">
        <v>0</v>
      </c>
      <c r="AU29" s="656" t="n">
        <f aca="false">SUM(S29,U29,W29,Y29,C29,E29,G29,I29,K29,M29,O29,Q29,AA29,AC29,AE29,AG29,AI29,AK29,AM29,AO29,AQ29,AS29)</f>
        <v>1</v>
      </c>
      <c r="AV29" s="657" t="n">
        <f aca="false">SUM(T29,V29,X29,Z29,D29,F29,H29,J29,L29,N29,P29,R29,AB29,AD29,AF29,AH29,AJ29,AL29,AN29,AP29,AR29,AT29)</f>
        <v>3</v>
      </c>
      <c r="AW29" s="658" t="str">
        <f aca="false">IF((AU29+AV29)=(AX29+AY29),"OK","Controllare totale")</f>
        <v>OK</v>
      </c>
      <c r="AX29" s="661" t="n">
        <f aca="false">t1!L29-t3!C29-t3!E29-t3!G29-t3!I29-t3!K29+t3!M29+t3!O29+t3!Q29</f>
        <v>1</v>
      </c>
      <c r="AY29" s="662" t="n">
        <f aca="false">t1!M29-t3!D29-t3!F29-t3!H29-t3!J29-t3!L29+t3!N29+t3!P29+t3!R29</f>
        <v>3</v>
      </c>
      <c r="AZ29" s="297" t="n">
        <f aca="false">t1!N29</f>
        <v>1</v>
      </c>
    </row>
    <row r="30" customFormat="false" ht="12.75" hidden="false" customHeight="true" outlineLevel="0" collapsed="false">
      <c r="A30" s="429" t="str">
        <f aca="false">t1!A30</f>
        <v>POSIZIONE ECONOMICA DI ACCESSO C1</v>
      </c>
      <c r="B30" s="473" t="str">
        <f aca="false">t1!B30</f>
        <v>056000</v>
      </c>
      <c r="C30" s="655" t="n">
        <v>0</v>
      </c>
      <c r="D30" s="302" t="n">
        <v>0</v>
      </c>
      <c r="E30" s="655" t="n">
        <v>0</v>
      </c>
      <c r="F30" s="302" t="n">
        <v>0</v>
      </c>
      <c r="G30" s="655" t="n">
        <v>0</v>
      </c>
      <c r="H30" s="302" t="n">
        <v>0</v>
      </c>
      <c r="I30" s="655" t="n">
        <v>0</v>
      </c>
      <c r="J30" s="302" t="n">
        <v>0</v>
      </c>
      <c r="K30" s="655" t="n">
        <v>0</v>
      </c>
      <c r="L30" s="302" t="n">
        <v>0</v>
      </c>
      <c r="M30" s="655" t="n">
        <v>0</v>
      </c>
      <c r="N30" s="302" t="n">
        <v>0</v>
      </c>
      <c r="O30" s="655" t="n">
        <v>0</v>
      </c>
      <c r="P30" s="302" t="n">
        <v>0</v>
      </c>
      <c r="Q30" s="655" t="n">
        <v>0</v>
      </c>
      <c r="R30" s="302" t="n">
        <v>0</v>
      </c>
      <c r="S30" s="655" t="n">
        <v>0</v>
      </c>
      <c r="T30" s="302" t="n">
        <v>0</v>
      </c>
      <c r="U30" s="655" t="n">
        <v>0</v>
      </c>
      <c r="V30" s="302" t="n">
        <v>0</v>
      </c>
      <c r="W30" s="655" t="n">
        <v>0</v>
      </c>
      <c r="X30" s="302" t="n">
        <v>0</v>
      </c>
      <c r="Y30" s="655" t="n">
        <v>0</v>
      </c>
      <c r="Z30" s="302" t="n">
        <v>0</v>
      </c>
      <c r="AA30" s="655" t="n">
        <v>0</v>
      </c>
      <c r="AB30" s="302" t="n">
        <v>0</v>
      </c>
      <c r="AC30" s="655" t="n">
        <v>0</v>
      </c>
      <c r="AD30" s="302" t="n">
        <v>0</v>
      </c>
      <c r="AE30" s="655" t="n">
        <v>0</v>
      </c>
      <c r="AF30" s="302" t="n">
        <v>0</v>
      </c>
      <c r="AG30" s="655" t="n">
        <v>0</v>
      </c>
      <c r="AH30" s="302" t="n">
        <v>0</v>
      </c>
      <c r="AI30" s="655" t="n">
        <v>0</v>
      </c>
      <c r="AJ30" s="302" t="n">
        <v>0</v>
      </c>
      <c r="AK30" s="655" t="n">
        <v>4</v>
      </c>
      <c r="AL30" s="302" t="n">
        <v>1</v>
      </c>
      <c r="AM30" s="655" t="n">
        <v>0</v>
      </c>
      <c r="AN30" s="302" t="n">
        <v>0</v>
      </c>
      <c r="AO30" s="655" t="n">
        <v>0</v>
      </c>
      <c r="AP30" s="302" t="n">
        <v>0</v>
      </c>
      <c r="AQ30" s="655" t="n">
        <v>0</v>
      </c>
      <c r="AR30" s="302" t="n">
        <v>0</v>
      </c>
      <c r="AS30" s="655" t="n">
        <v>0</v>
      </c>
      <c r="AT30" s="302" t="n">
        <v>0</v>
      </c>
      <c r="AU30" s="656" t="n">
        <f aca="false">SUM(S30,U30,W30,Y30,C30,E30,G30,I30,K30,M30,O30,Q30,AA30,AC30,AE30,AG30,AI30,AK30,AM30,AO30,AQ30,AS30)</f>
        <v>4</v>
      </c>
      <c r="AV30" s="657" t="n">
        <f aca="false">SUM(T30,V30,X30,Z30,D30,F30,H30,J30,L30,N30,P30,R30,AB30,AD30,AF30,AH30,AJ30,AL30,AN30,AP30,AR30,AT30)</f>
        <v>1</v>
      </c>
      <c r="AW30" s="658" t="str">
        <f aca="false">IF((AU30+AV30)=(AX30+AY30),"OK","Controllare totale")</f>
        <v>OK</v>
      </c>
      <c r="AX30" s="661" t="n">
        <f aca="false">t1!L30-t3!C30-t3!E30-t3!G30-t3!I30-t3!K30+t3!M30+t3!O30+t3!Q30</f>
        <v>4</v>
      </c>
      <c r="AY30" s="662" t="n">
        <f aca="false">t1!M30-t3!D30-t3!F30-t3!H30-t3!J30-t3!L30+t3!N30+t3!P30+t3!R30</f>
        <v>1</v>
      </c>
      <c r="AZ30" s="297" t="n">
        <f aca="false">t1!N30</f>
        <v>1</v>
      </c>
    </row>
    <row r="31" customFormat="false" ht="12.75" hidden="false" customHeight="true" outlineLevel="0" collapsed="false">
      <c r="A31" s="429" t="str">
        <f aca="false">t1!A31</f>
        <v>POSIZ. ECON. B7 - PROFILO ACCESSO B3</v>
      </c>
      <c r="B31" s="473" t="str">
        <f aca="false">t1!B31</f>
        <v>0B7A00</v>
      </c>
      <c r="C31" s="655" t="n">
        <v>0</v>
      </c>
      <c r="D31" s="302" t="n">
        <v>0</v>
      </c>
      <c r="E31" s="655" t="n">
        <v>0</v>
      </c>
      <c r="F31" s="302" t="n">
        <v>0</v>
      </c>
      <c r="G31" s="655" t="n">
        <v>0</v>
      </c>
      <c r="H31" s="302" t="n">
        <v>0</v>
      </c>
      <c r="I31" s="655" t="n">
        <v>0</v>
      </c>
      <c r="J31" s="302" t="n">
        <v>0</v>
      </c>
      <c r="K31" s="655" t="n">
        <v>0</v>
      </c>
      <c r="L31" s="302" t="n">
        <v>0</v>
      </c>
      <c r="M31" s="655" t="n">
        <v>0</v>
      </c>
      <c r="N31" s="302" t="n">
        <v>0</v>
      </c>
      <c r="O31" s="655" t="n">
        <v>0</v>
      </c>
      <c r="P31" s="302" t="n">
        <v>0</v>
      </c>
      <c r="Q31" s="655" t="n">
        <v>0</v>
      </c>
      <c r="R31" s="302" t="n">
        <v>0</v>
      </c>
      <c r="S31" s="655" t="n">
        <v>0</v>
      </c>
      <c r="T31" s="302" t="n">
        <v>0</v>
      </c>
      <c r="U31" s="655" t="n">
        <v>0</v>
      </c>
      <c r="V31" s="302" t="n">
        <v>0</v>
      </c>
      <c r="W31" s="655" t="n">
        <v>0</v>
      </c>
      <c r="X31" s="302" t="n">
        <v>0</v>
      </c>
      <c r="Y31" s="655" t="n">
        <v>0</v>
      </c>
      <c r="Z31" s="302" t="n">
        <v>0</v>
      </c>
      <c r="AA31" s="655" t="n">
        <v>0</v>
      </c>
      <c r="AB31" s="302" t="n">
        <v>0</v>
      </c>
      <c r="AC31" s="655" t="n">
        <v>0</v>
      </c>
      <c r="AD31" s="302" t="n">
        <v>0</v>
      </c>
      <c r="AE31" s="655" t="n">
        <v>0</v>
      </c>
      <c r="AF31" s="302" t="n">
        <v>0</v>
      </c>
      <c r="AG31" s="655" t="n">
        <v>0</v>
      </c>
      <c r="AH31" s="302" t="n">
        <v>0</v>
      </c>
      <c r="AI31" s="655" t="n">
        <v>0</v>
      </c>
      <c r="AJ31" s="302" t="n">
        <v>0</v>
      </c>
      <c r="AK31" s="655" t="n">
        <v>5</v>
      </c>
      <c r="AL31" s="302" t="n">
        <v>1</v>
      </c>
      <c r="AM31" s="655" t="n">
        <v>0</v>
      </c>
      <c r="AN31" s="302" t="n">
        <v>0</v>
      </c>
      <c r="AO31" s="655" t="n">
        <v>0</v>
      </c>
      <c r="AP31" s="302" t="n">
        <v>0</v>
      </c>
      <c r="AQ31" s="655" t="n">
        <v>0</v>
      </c>
      <c r="AR31" s="302" t="n">
        <v>0</v>
      </c>
      <c r="AS31" s="655" t="n">
        <v>0</v>
      </c>
      <c r="AT31" s="302" t="n">
        <v>0</v>
      </c>
      <c r="AU31" s="656" t="n">
        <f aca="false">SUM(S31,U31,W31,Y31,C31,E31,G31,I31,K31,M31,O31,Q31,AA31,AC31,AE31,AG31,AI31,AK31,AM31,AO31,AQ31,AS31)</f>
        <v>5</v>
      </c>
      <c r="AV31" s="657" t="n">
        <f aca="false">SUM(T31,V31,X31,Z31,D31,F31,H31,J31,L31,N31,P31,R31,AB31,AD31,AF31,AH31,AJ31,AL31,AN31,AP31,AR31,AT31)</f>
        <v>1</v>
      </c>
      <c r="AW31" s="658" t="str">
        <f aca="false">IF((AU31+AV31)=(AX31+AY31),"OK","Controllare totale")</f>
        <v>OK</v>
      </c>
      <c r="AX31" s="661" t="n">
        <f aca="false">t1!L31-t3!C31-t3!E31-t3!G31-t3!I31-t3!K31+t3!M31+t3!O31+t3!Q31</f>
        <v>5</v>
      </c>
      <c r="AY31" s="662" t="n">
        <f aca="false">t1!M31-t3!D31-t3!F31-t3!H31-t3!J31-t3!L31+t3!N31+t3!P31+t3!R31</f>
        <v>1</v>
      </c>
      <c r="AZ31" s="297" t="n">
        <f aca="false">t1!N31</f>
        <v>1</v>
      </c>
    </row>
    <row r="32" customFormat="false" ht="12.75" hidden="false" customHeight="true" outlineLevel="0" collapsed="false">
      <c r="A32" s="429" t="str">
        <f aca="false">t1!A32</f>
        <v>POSIZ. ECON. B7 - PROFILO  ACCESSO B1</v>
      </c>
      <c r="B32" s="473" t="str">
        <f aca="false">t1!B32</f>
        <v>0B7000</v>
      </c>
      <c r="C32" s="655" t="n">
        <v>0</v>
      </c>
      <c r="D32" s="302" t="n">
        <v>0</v>
      </c>
      <c r="E32" s="655" t="n">
        <v>0</v>
      </c>
      <c r="F32" s="302" t="n">
        <v>0</v>
      </c>
      <c r="G32" s="655" t="n">
        <v>0</v>
      </c>
      <c r="H32" s="302" t="n">
        <v>0</v>
      </c>
      <c r="I32" s="655" t="n">
        <v>0</v>
      </c>
      <c r="J32" s="302" t="n">
        <v>0</v>
      </c>
      <c r="K32" s="655" t="n">
        <v>0</v>
      </c>
      <c r="L32" s="302" t="n">
        <v>0</v>
      </c>
      <c r="M32" s="655" t="n">
        <v>0</v>
      </c>
      <c r="N32" s="302" t="n">
        <v>0</v>
      </c>
      <c r="O32" s="655" t="n">
        <v>0</v>
      </c>
      <c r="P32" s="302" t="n">
        <v>0</v>
      </c>
      <c r="Q32" s="655" t="n">
        <v>0</v>
      </c>
      <c r="R32" s="302" t="n">
        <v>0</v>
      </c>
      <c r="S32" s="655" t="n">
        <v>0</v>
      </c>
      <c r="T32" s="302" t="n">
        <v>0</v>
      </c>
      <c r="U32" s="655" t="n">
        <v>0</v>
      </c>
      <c r="V32" s="302" t="n">
        <v>0</v>
      </c>
      <c r="W32" s="655" t="n">
        <v>0</v>
      </c>
      <c r="X32" s="302" t="n">
        <v>0</v>
      </c>
      <c r="Y32" s="655" t="n">
        <v>0</v>
      </c>
      <c r="Z32" s="302" t="n">
        <v>0</v>
      </c>
      <c r="AA32" s="655" t="n">
        <v>0</v>
      </c>
      <c r="AB32" s="302" t="n">
        <v>0</v>
      </c>
      <c r="AC32" s="655" t="n">
        <v>0</v>
      </c>
      <c r="AD32" s="302" t="n">
        <v>0</v>
      </c>
      <c r="AE32" s="655" t="n">
        <v>0</v>
      </c>
      <c r="AF32" s="302" t="n">
        <v>0</v>
      </c>
      <c r="AG32" s="655" t="n">
        <v>0</v>
      </c>
      <c r="AH32" s="302" t="n">
        <v>0</v>
      </c>
      <c r="AI32" s="655" t="n">
        <v>0</v>
      </c>
      <c r="AJ32" s="302" t="n">
        <v>0</v>
      </c>
      <c r="AK32" s="655" t="n">
        <v>0</v>
      </c>
      <c r="AL32" s="302" t="n">
        <v>0</v>
      </c>
      <c r="AM32" s="655" t="n">
        <v>0</v>
      </c>
      <c r="AN32" s="302" t="n">
        <v>0</v>
      </c>
      <c r="AO32" s="655" t="n">
        <v>0</v>
      </c>
      <c r="AP32" s="302" t="n">
        <v>0</v>
      </c>
      <c r="AQ32" s="655" t="n">
        <v>0</v>
      </c>
      <c r="AR32" s="302" t="n">
        <v>0</v>
      </c>
      <c r="AS32" s="655" t="n">
        <v>0</v>
      </c>
      <c r="AT32" s="302" t="n">
        <v>0</v>
      </c>
      <c r="AU32" s="656" t="n">
        <f aca="false">SUM(S32,U32,W32,Y32,C32,E32,G32,I32,K32,M32,O32,Q32,AA32,AC32,AE32,AG32,AI32,AK32,AM32,AO32,AQ32,AS32)</f>
        <v>0</v>
      </c>
      <c r="AV32" s="657" t="n">
        <f aca="false">SUM(T32,V32,X32,Z32,D32,F32,H32,J32,L32,N32,P32,R32,AB32,AD32,AF32,AH32,AJ32,AL32,AN32,AP32,AR32,AT32)</f>
        <v>0</v>
      </c>
      <c r="AW32" s="658" t="str">
        <f aca="false">IF((AU32+AV32)=(AX32+AY32),"OK","Controllare totale")</f>
        <v>OK</v>
      </c>
      <c r="AX32" s="661" t="n">
        <f aca="false">t1!L32-t3!C32-t3!E32-t3!G32-t3!I32-t3!K32+t3!M32+t3!O32+t3!Q32</f>
        <v>0</v>
      </c>
      <c r="AY32" s="662" t="n">
        <f aca="false">t1!M32-t3!D32-t3!F32-t3!H32-t3!J32-t3!L32+t3!N32+t3!P32+t3!R32</f>
        <v>0</v>
      </c>
      <c r="AZ32" s="297" t="n">
        <f aca="false">t1!N32</f>
        <v>0</v>
      </c>
    </row>
    <row r="33" customFormat="false" ht="12.75" hidden="false" customHeight="true" outlineLevel="0" collapsed="false">
      <c r="A33" s="429" t="str">
        <f aca="false">t1!A33</f>
        <v>POSIZ. ECON. B6 PROFILI ACCESSO B3</v>
      </c>
      <c r="B33" s="473" t="str">
        <f aca="false">t1!B33</f>
        <v>038490</v>
      </c>
      <c r="C33" s="655" t="n">
        <v>0</v>
      </c>
      <c r="D33" s="302" t="n">
        <v>0</v>
      </c>
      <c r="E33" s="655" t="n">
        <v>0</v>
      </c>
      <c r="F33" s="302" t="n">
        <v>0</v>
      </c>
      <c r="G33" s="655" t="n">
        <v>0</v>
      </c>
      <c r="H33" s="302" t="n">
        <v>0</v>
      </c>
      <c r="I33" s="655" t="n">
        <v>0</v>
      </c>
      <c r="J33" s="302" t="n">
        <v>0</v>
      </c>
      <c r="K33" s="655" t="n">
        <v>0</v>
      </c>
      <c r="L33" s="302" t="n">
        <v>0</v>
      </c>
      <c r="M33" s="655" t="n">
        <v>0</v>
      </c>
      <c r="N33" s="302" t="n">
        <v>0</v>
      </c>
      <c r="O33" s="655" t="n">
        <v>0</v>
      </c>
      <c r="P33" s="302" t="n">
        <v>0</v>
      </c>
      <c r="Q33" s="655" t="n">
        <v>0</v>
      </c>
      <c r="R33" s="302" t="n">
        <v>0</v>
      </c>
      <c r="S33" s="655" t="n">
        <v>0</v>
      </c>
      <c r="T33" s="302" t="n">
        <v>0</v>
      </c>
      <c r="U33" s="655" t="n">
        <v>0</v>
      </c>
      <c r="V33" s="302" t="n">
        <v>0</v>
      </c>
      <c r="W33" s="655" t="n">
        <v>0</v>
      </c>
      <c r="X33" s="302" t="n">
        <v>0</v>
      </c>
      <c r="Y33" s="655" t="n">
        <v>0</v>
      </c>
      <c r="Z33" s="302" t="n">
        <v>0</v>
      </c>
      <c r="AA33" s="655" t="n">
        <v>0</v>
      </c>
      <c r="AB33" s="302" t="n">
        <v>0</v>
      </c>
      <c r="AC33" s="655" t="n">
        <v>0</v>
      </c>
      <c r="AD33" s="302" t="n">
        <v>0</v>
      </c>
      <c r="AE33" s="655" t="n">
        <v>0</v>
      </c>
      <c r="AF33" s="302" t="n">
        <v>0</v>
      </c>
      <c r="AG33" s="655" t="n">
        <v>0</v>
      </c>
      <c r="AH33" s="302" t="n">
        <v>0</v>
      </c>
      <c r="AI33" s="655" t="n">
        <v>0</v>
      </c>
      <c r="AJ33" s="302" t="n">
        <v>0</v>
      </c>
      <c r="AK33" s="655" t="n">
        <v>0</v>
      </c>
      <c r="AL33" s="302" t="n">
        <v>0</v>
      </c>
      <c r="AM33" s="655" t="n">
        <v>0</v>
      </c>
      <c r="AN33" s="302" t="n">
        <v>0</v>
      </c>
      <c r="AO33" s="655" t="n">
        <v>0</v>
      </c>
      <c r="AP33" s="302" t="n">
        <v>0</v>
      </c>
      <c r="AQ33" s="655" t="n">
        <v>0</v>
      </c>
      <c r="AR33" s="302" t="n">
        <v>0</v>
      </c>
      <c r="AS33" s="655" t="n">
        <v>0</v>
      </c>
      <c r="AT33" s="302" t="n">
        <v>0</v>
      </c>
      <c r="AU33" s="656" t="n">
        <f aca="false">SUM(S33,U33,W33,Y33,C33,E33,G33,I33,K33,M33,O33,Q33,AA33,AC33,AE33,AG33,AI33,AK33,AM33,AO33,AQ33,AS33)</f>
        <v>0</v>
      </c>
      <c r="AV33" s="657" t="n">
        <f aca="false">SUM(T33,V33,X33,Z33,D33,F33,H33,J33,L33,N33,P33,R33,AB33,AD33,AF33,AH33,AJ33,AL33,AN33,AP33,AR33,AT33)</f>
        <v>0</v>
      </c>
      <c r="AW33" s="658" t="str">
        <f aca="false">IF((AU33+AV33)=(AX33+AY33),"OK","Controllare totale")</f>
        <v>OK</v>
      </c>
      <c r="AX33" s="661" t="n">
        <f aca="false">t1!L33-t3!C33-t3!E33-t3!G33-t3!I33-t3!K33+t3!M33+t3!O33+t3!Q33</f>
        <v>0</v>
      </c>
      <c r="AY33" s="662" t="n">
        <f aca="false">t1!M33-t3!D33-t3!F33-t3!H33-t3!J33-t3!L33+t3!N33+t3!P33+t3!R33</f>
        <v>0</v>
      </c>
      <c r="AZ33" s="297" t="n">
        <f aca="false">t1!N33</f>
        <v>0</v>
      </c>
    </row>
    <row r="34" customFormat="false" ht="12.75" hidden="false" customHeight="true" outlineLevel="0" collapsed="false">
      <c r="A34" s="429" t="str">
        <f aca="false">t1!A34</f>
        <v>POSIZ. ECON. B6 PROFILI ACCESSO B1</v>
      </c>
      <c r="B34" s="473" t="str">
        <f aca="false">t1!B34</f>
        <v>038491</v>
      </c>
      <c r="C34" s="655" t="n">
        <v>0</v>
      </c>
      <c r="D34" s="302" t="n">
        <v>0</v>
      </c>
      <c r="E34" s="655" t="n">
        <v>0</v>
      </c>
      <c r="F34" s="302" t="n">
        <v>0</v>
      </c>
      <c r="G34" s="655" t="n">
        <v>0</v>
      </c>
      <c r="H34" s="302" t="n">
        <v>0</v>
      </c>
      <c r="I34" s="655" t="n">
        <v>0</v>
      </c>
      <c r="J34" s="302" t="n">
        <v>0</v>
      </c>
      <c r="K34" s="655" t="n">
        <v>0</v>
      </c>
      <c r="L34" s="302" t="n">
        <v>0</v>
      </c>
      <c r="M34" s="655" t="n">
        <v>0</v>
      </c>
      <c r="N34" s="302" t="n">
        <v>0</v>
      </c>
      <c r="O34" s="655" t="n">
        <v>0</v>
      </c>
      <c r="P34" s="302" t="n">
        <v>0</v>
      </c>
      <c r="Q34" s="655" t="n">
        <v>0</v>
      </c>
      <c r="R34" s="302" t="n">
        <v>0</v>
      </c>
      <c r="S34" s="655" t="n">
        <v>0</v>
      </c>
      <c r="T34" s="302" t="n">
        <v>0</v>
      </c>
      <c r="U34" s="655" t="n">
        <v>0</v>
      </c>
      <c r="V34" s="302" t="n">
        <v>0</v>
      </c>
      <c r="W34" s="655" t="n">
        <v>0</v>
      </c>
      <c r="X34" s="302" t="n">
        <v>0</v>
      </c>
      <c r="Y34" s="655" t="n">
        <v>0</v>
      </c>
      <c r="Z34" s="302" t="n">
        <v>0</v>
      </c>
      <c r="AA34" s="655" t="n">
        <v>0</v>
      </c>
      <c r="AB34" s="302" t="n">
        <v>0</v>
      </c>
      <c r="AC34" s="655" t="n">
        <v>0</v>
      </c>
      <c r="AD34" s="302" t="n">
        <v>0</v>
      </c>
      <c r="AE34" s="655" t="n">
        <v>0</v>
      </c>
      <c r="AF34" s="302" t="n">
        <v>0</v>
      </c>
      <c r="AG34" s="655" t="n">
        <v>0</v>
      </c>
      <c r="AH34" s="302" t="n">
        <v>0</v>
      </c>
      <c r="AI34" s="655" t="n">
        <v>0</v>
      </c>
      <c r="AJ34" s="302" t="n">
        <v>0</v>
      </c>
      <c r="AK34" s="655" t="n">
        <v>0</v>
      </c>
      <c r="AL34" s="302" t="n">
        <v>0</v>
      </c>
      <c r="AM34" s="655" t="n">
        <v>0</v>
      </c>
      <c r="AN34" s="302" t="n">
        <v>0</v>
      </c>
      <c r="AO34" s="655" t="n">
        <v>0</v>
      </c>
      <c r="AP34" s="302" t="n">
        <v>0</v>
      </c>
      <c r="AQ34" s="655" t="n">
        <v>0</v>
      </c>
      <c r="AR34" s="302" t="n">
        <v>0</v>
      </c>
      <c r="AS34" s="655" t="n">
        <v>0</v>
      </c>
      <c r="AT34" s="302" t="n">
        <v>0</v>
      </c>
      <c r="AU34" s="656" t="n">
        <f aca="false">SUM(S34,U34,W34,Y34,C34,E34,G34,I34,K34,M34,O34,Q34,AA34,AC34,AE34,AG34,AI34,AK34,AM34,AO34,AQ34,AS34)</f>
        <v>0</v>
      </c>
      <c r="AV34" s="657" t="n">
        <f aca="false">SUM(T34,V34,X34,Z34,D34,F34,H34,J34,L34,N34,P34,R34,AB34,AD34,AF34,AH34,AJ34,AL34,AN34,AP34,AR34,AT34)</f>
        <v>0</v>
      </c>
      <c r="AW34" s="658" t="str">
        <f aca="false">IF((AU34+AV34)=(AX34+AY34),"OK","Controllare totale")</f>
        <v>OK</v>
      </c>
      <c r="AX34" s="661" t="n">
        <f aca="false">t1!L34-t3!C34-t3!E34-t3!G34-t3!I34-t3!K34+t3!M34+t3!O34+t3!Q34</f>
        <v>0</v>
      </c>
      <c r="AY34" s="662" t="n">
        <f aca="false">t1!M34-t3!D34-t3!F34-t3!H34-t3!J34-t3!L34+t3!N34+t3!P34+t3!R34</f>
        <v>0</v>
      </c>
      <c r="AZ34" s="297" t="n">
        <f aca="false">t1!N34</f>
        <v>0</v>
      </c>
    </row>
    <row r="35" customFormat="false" ht="12.75" hidden="false" customHeight="true" outlineLevel="0" collapsed="false">
      <c r="A35" s="429" t="str">
        <f aca="false">t1!A35</f>
        <v>POSIZ. ECON. B5 PROFILI ACCESSO B3</v>
      </c>
      <c r="B35" s="473" t="str">
        <f aca="false">t1!B35</f>
        <v>037492</v>
      </c>
      <c r="C35" s="655" t="n">
        <v>0</v>
      </c>
      <c r="D35" s="302" t="n">
        <v>0</v>
      </c>
      <c r="E35" s="655" t="n">
        <v>0</v>
      </c>
      <c r="F35" s="302" t="n">
        <v>0</v>
      </c>
      <c r="G35" s="655" t="n">
        <v>0</v>
      </c>
      <c r="H35" s="302" t="n">
        <v>0</v>
      </c>
      <c r="I35" s="655" t="n">
        <v>0</v>
      </c>
      <c r="J35" s="302" t="n">
        <v>0</v>
      </c>
      <c r="K35" s="655" t="n">
        <v>0</v>
      </c>
      <c r="L35" s="302" t="n">
        <v>0</v>
      </c>
      <c r="M35" s="655" t="n">
        <v>0</v>
      </c>
      <c r="N35" s="302" t="n">
        <v>0</v>
      </c>
      <c r="O35" s="655" t="n">
        <v>0</v>
      </c>
      <c r="P35" s="302" t="n">
        <v>0</v>
      </c>
      <c r="Q35" s="655" t="n">
        <v>0</v>
      </c>
      <c r="R35" s="302" t="n">
        <v>0</v>
      </c>
      <c r="S35" s="655" t="n">
        <v>0</v>
      </c>
      <c r="T35" s="302" t="n">
        <v>0</v>
      </c>
      <c r="U35" s="655" t="n">
        <v>0</v>
      </c>
      <c r="V35" s="302" t="n">
        <v>0</v>
      </c>
      <c r="W35" s="655" t="n">
        <v>0</v>
      </c>
      <c r="X35" s="302" t="n">
        <v>0</v>
      </c>
      <c r="Y35" s="655" t="n">
        <v>0</v>
      </c>
      <c r="Z35" s="302" t="n">
        <v>0</v>
      </c>
      <c r="AA35" s="655" t="n">
        <v>0</v>
      </c>
      <c r="AB35" s="302" t="n">
        <v>0</v>
      </c>
      <c r="AC35" s="655" t="n">
        <v>0</v>
      </c>
      <c r="AD35" s="302" t="n">
        <v>0</v>
      </c>
      <c r="AE35" s="655" t="n">
        <v>0</v>
      </c>
      <c r="AF35" s="302" t="n">
        <v>0</v>
      </c>
      <c r="AG35" s="655" t="n">
        <v>0</v>
      </c>
      <c r="AH35" s="302" t="n">
        <v>0</v>
      </c>
      <c r="AI35" s="655" t="n">
        <v>0</v>
      </c>
      <c r="AJ35" s="302" t="n">
        <v>0</v>
      </c>
      <c r="AK35" s="655" t="n">
        <v>4</v>
      </c>
      <c r="AL35" s="302" t="n">
        <v>0</v>
      </c>
      <c r="AM35" s="655" t="n">
        <v>0</v>
      </c>
      <c r="AN35" s="302" t="n">
        <v>0</v>
      </c>
      <c r="AO35" s="655" t="n">
        <v>0</v>
      </c>
      <c r="AP35" s="302" t="n">
        <v>0</v>
      </c>
      <c r="AQ35" s="655" t="n">
        <v>0</v>
      </c>
      <c r="AR35" s="302" t="n">
        <v>0</v>
      </c>
      <c r="AS35" s="655" t="n">
        <v>0</v>
      </c>
      <c r="AT35" s="302" t="n">
        <v>0</v>
      </c>
      <c r="AU35" s="656" t="n">
        <f aca="false">SUM(S35,U35,W35,Y35,C35,E35,G35,I35,K35,M35,O35,Q35,AA35,AC35,AE35,AG35,AI35,AK35,AM35,AO35,AQ35,AS35)</f>
        <v>4</v>
      </c>
      <c r="AV35" s="657" t="n">
        <f aca="false">SUM(T35,V35,X35,Z35,D35,F35,H35,J35,L35,N35,P35,R35,AB35,AD35,AF35,AH35,AJ35,AL35,AN35,AP35,AR35,AT35)</f>
        <v>0</v>
      </c>
      <c r="AW35" s="658" t="str">
        <f aca="false">IF((AU35+AV35)=(AX35+AY35),"OK","Controllare totale")</f>
        <v>OK</v>
      </c>
      <c r="AX35" s="661" t="n">
        <f aca="false">t1!L35-t3!C35-t3!E35-t3!G35-t3!I35-t3!K35+t3!M35+t3!O35+t3!Q35</f>
        <v>4</v>
      </c>
      <c r="AY35" s="662" t="n">
        <f aca="false">t1!M35-t3!D35-t3!F35-t3!H35-t3!J35-t3!L35+t3!N35+t3!P35+t3!R35</f>
        <v>0</v>
      </c>
      <c r="AZ35" s="297" t="n">
        <f aca="false">t1!N35</f>
        <v>1</v>
      </c>
    </row>
    <row r="36" customFormat="false" ht="12.75" hidden="false" customHeight="true" outlineLevel="0" collapsed="false">
      <c r="A36" s="429" t="str">
        <f aca="false">t1!A36</f>
        <v>POSIZ. ECON. B5 PROFILI ACCESSO B1</v>
      </c>
      <c r="B36" s="473" t="str">
        <f aca="false">t1!B36</f>
        <v>037493</v>
      </c>
      <c r="C36" s="655" t="n">
        <v>0</v>
      </c>
      <c r="D36" s="302" t="n">
        <v>0</v>
      </c>
      <c r="E36" s="655" t="n">
        <v>0</v>
      </c>
      <c r="F36" s="302" t="n">
        <v>0</v>
      </c>
      <c r="G36" s="655" t="n">
        <v>0</v>
      </c>
      <c r="H36" s="302" t="n">
        <v>0</v>
      </c>
      <c r="I36" s="655" t="n">
        <v>0</v>
      </c>
      <c r="J36" s="302" t="n">
        <v>0</v>
      </c>
      <c r="K36" s="655" t="n">
        <v>0</v>
      </c>
      <c r="L36" s="302" t="n">
        <v>0</v>
      </c>
      <c r="M36" s="655" t="n">
        <v>0</v>
      </c>
      <c r="N36" s="302" t="n">
        <v>0</v>
      </c>
      <c r="O36" s="655" t="n">
        <v>0</v>
      </c>
      <c r="P36" s="302" t="n">
        <v>0</v>
      </c>
      <c r="Q36" s="655" t="n">
        <v>0</v>
      </c>
      <c r="R36" s="302" t="n">
        <v>0</v>
      </c>
      <c r="S36" s="655" t="n">
        <v>0</v>
      </c>
      <c r="T36" s="302" t="n">
        <v>0</v>
      </c>
      <c r="U36" s="655" t="n">
        <v>0</v>
      </c>
      <c r="V36" s="302" t="n">
        <v>0</v>
      </c>
      <c r="W36" s="655" t="n">
        <v>0</v>
      </c>
      <c r="X36" s="302" t="n">
        <v>0</v>
      </c>
      <c r="Y36" s="655" t="n">
        <v>0</v>
      </c>
      <c r="Z36" s="302" t="n">
        <v>0</v>
      </c>
      <c r="AA36" s="655" t="n">
        <v>0</v>
      </c>
      <c r="AB36" s="302" t="n">
        <v>0</v>
      </c>
      <c r="AC36" s="655" t="n">
        <v>0</v>
      </c>
      <c r="AD36" s="302" t="n">
        <v>0</v>
      </c>
      <c r="AE36" s="655" t="n">
        <v>0</v>
      </c>
      <c r="AF36" s="302" t="n">
        <v>0</v>
      </c>
      <c r="AG36" s="655" t="n">
        <v>0</v>
      </c>
      <c r="AH36" s="302" t="n">
        <v>0</v>
      </c>
      <c r="AI36" s="655" t="n">
        <v>0</v>
      </c>
      <c r="AJ36" s="302" t="n">
        <v>0</v>
      </c>
      <c r="AK36" s="655" t="n">
        <v>0</v>
      </c>
      <c r="AL36" s="302" t="n">
        <v>0</v>
      </c>
      <c r="AM36" s="655" t="n">
        <v>0</v>
      </c>
      <c r="AN36" s="302" t="n">
        <v>0</v>
      </c>
      <c r="AO36" s="655" t="n">
        <v>0</v>
      </c>
      <c r="AP36" s="302" t="n">
        <v>0</v>
      </c>
      <c r="AQ36" s="655" t="n">
        <v>0</v>
      </c>
      <c r="AR36" s="302" t="n">
        <v>0</v>
      </c>
      <c r="AS36" s="655" t="n">
        <v>0</v>
      </c>
      <c r="AT36" s="302" t="n">
        <v>0</v>
      </c>
      <c r="AU36" s="656" t="n">
        <f aca="false">SUM(S36,U36,W36,Y36,C36,E36,G36,I36,K36,M36,O36,Q36,AA36,AC36,AE36,AG36,AI36,AK36,AM36,AO36,AQ36,AS36)</f>
        <v>0</v>
      </c>
      <c r="AV36" s="657" t="n">
        <f aca="false">SUM(T36,V36,X36,Z36,D36,F36,H36,J36,L36,N36,P36,R36,AB36,AD36,AF36,AH36,AJ36,AL36,AN36,AP36,AR36,AT36)</f>
        <v>0</v>
      </c>
      <c r="AW36" s="658" t="str">
        <f aca="false">IF((AU36+AV36)=(AX36+AY36),"OK","Controllare totale")</f>
        <v>OK</v>
      </c>
      <c r="AX36" s="661" t="n">
        <f aca="false">t1!L36-t3!C36-t3!E36-t3!G36-t3!I36-t3!K36+t3!M36+t3!O36+t3!Q36</f>
        <v>0</v>
      </c>
      <c r="AY36" s="662" t="n">
        <f aca="false">t1!M36-t3!D36-t3!F36-t3!H36-t3!J36-t3!L36+t3!N36+t3!P36+t3!R36</f>
        <v>0</v>
      </c>
      <c r="AZ36" s="297" t="n">
        <f aca="false">t1!N36</f>
        <v>0</v>
      </c>
    </row>
    <row r="37" customFormat="false" ht="12.75" hidden="false" customHeight="true" outlineLevel="0" collapsed="false">
      <c r="A37" s="429" t="str">
        <f aca="false">t1!A37</f>
        <v>POSIZ. ECON. B4 PROFILI ACCESSO B3</v>
      </c>
      <c r="B37" s="473" t="str">
        <f aca="false">t1!B37</f>
        <v>036494</v>
      </c>
      <c r="C37" s="655" t="n">
        <v>0</v>
      </c>
      <c r="D37" s="302" t="n">
        <v>0</v>
      </c>
      <c r="E37" s="655" t="n">
        <v>0</v>
      </c>
      <c r="F37" s="302" t="n">
        <v>0</v>
      </c>
      <c r="G37" s="655" t="n">
        <v>0</v>
      </c>
      <c r="H37" s="302" t="n">
        <v>0</v>
      </c>
      <c r="I37" s="655" t="n">
        <v>0</v>
      </c>
      <c r="J37" s="302" t="n">
        <v>0</v>
      </c>
      <c r="K37" s="655" t="n">
        <v>0</v>
      </c>
      <c r="L37" s="302" t="n">
        <v>0</v>
      </c>
      <c r="M37" s="655" t="n">
        <v>0</v>
      </c>
      <c r="N37" s="302" t="n">
        <v>0</v>
      </c>
      <c r="O37" s="655" t="n">
        <v>0</v>
      </c>
      <c r="P37" s="302" t="n">
        <v>0</v>
      </c>
      <c r="Q37" s="655" t="n">
        <v>0</v>
      </c>
      <c r="R37" s="302" t="n">
        <v>0</v>
      </c>
      <c r="S37" s="655" t="n">
        <v>0</v>
      </c>
      <c r="T37" s="302" t="n">
        <v>0</v>
      </c>
      <c r="U37" s="655" t="n">
        <v>0</v>
      </c>
      <c r="V37" s="302" t="n">
        <v>0</v>
      </c>
      <c r="W37" s="655" t="n">
        <v>0</v>
      </c>
      <c r="X37" s="302" t="n">
        <v>0</v>
      </c>
      <c r="Y37" s="655" t="n">
        <v>0</v>
      </c>
      <c r="Z37" s="302" t="n">
        <v>0</v>
      </c>
      <c r="AA37" s="655" t="n">
        <v>0</v>
      </c>
      <c r="AB37" s="302" t="n">
        <v>0</v>
      </c>
      <c r="AC37" s="655" t="n">
        <v>0</v>
      </c>
      <c r="AD37" s="302" t="n">
        <v>0</v>
      </c>
      <c r="AE37" s="655" t="n">
        <v>0</v>
      </c>
      <c r="AF37" s="302" t="n">
        <v>0</v>
      </c>
      <c r="AG37" s="655" t="n">
        <v>0</v>
      </c>
      <c r="AH37" s="302" t="n">
        <v>0</v>
      </c>
      <c r="AI37" s="655" t="n">
        <v>0</v>
      </c>
      <c r="AJ37" s="302" t="n">
        <v>0</v>
      </c>
      <c r="AK37" s="655" t="n">
        <v>1</v>
      </c>
      <c r="AL37" s="302" t="n">
        <v>0</v>
      </c>
      <c r="AM37" s="655" t="n">
        <v>0</v>
      </c>
      <c r="AN37" s="302" t="n">
        <v>0</v>
      </c>
      <c r="AO37" s="655" t="n">
        <v>0</v>
      </c>
      <c r="AP37" s="302" t="n">
        <v>0</v>
      </c>
      <c r="AQ37" s="655" t="n">
        <v>0</v>
      </c>
      <c r="AR37" s="302" t="n">
        <v>0</v>
      </c>
      <c r="AS37" s="655" t="n">
        <v>0</v>
      </c>
      <c r="AT37" s="302" t="n">
        <v>0</v>
      </c>
      <c r="AU37" s="656" t="n">
        <f aca="false">SUM(S37,U37,W37,Y37,C37,E37,G37,I37,K37,M37,O37,Q37,AA37,AC37,AE37,AG37,AI37,AK37,AM37,AO37,AQ37,AS37)</f>
        <v>1</v>
      </c>
      <c r="AV37" s="657" t="n">
        <f aca="false">SUM(T37,V37,X37,Z37,D37,F37,H37,J37,L37,N37,P37,R37,AB37,AD37,AF37,AH37,AJ37,AL37,AN37,AP37,AR37,AT37)</f>
        <v>0</v>
      </c>
      <c r="AW37" s="658" t="str">
        <f aca="false">IF((AU37+AV37)=(AX37+AY37),"OK","Controllare totale")</f>
        <v>OK</v>
      </c>
      <c r="AX37" s="661" t="n">
        <f aca="false">t1!L37-t3!C37-t3!E37-t3!G37-t3!I37-t3!K37+t3!M37+t3!O37+t3!Q37</f>
        <v>1</v>
      </c>
      <c r="AY37" s="662" t="n">
        <f aca="false">t1!M37-t3!D37-t3!F37-t3!H37-t3!J37-t3!L37+t3!N37+t3!P37+t3!R37</f>
        <v>0</v>
      </c>
      <c r="AZ37" s="297" t="n">
        <f aca="false">t1!N37</f>
        <v>1</v>
      </c>
    </row>
    <row r="38" customFormat="false" ht="12.75" hidden="false" customHeight="true" outlineLevel="0" collapsed="false">
      <c r="A38" s="429" t="str">
        <f aca="false">t1!A38</f>
        <v>POSIZ. ECON. B4 PROFILI ACCESSO B1</v>
      </c>
      <c r="B38" s="473" t="str">
        <f aca="false">t1!B38</f>
        <v>036495</v>
      </c>
      <c r="C38" s="655" t="n">
        <v>0</v>
      </c>
      <c r="D38" s="302" t="n">
        <v>0</v>
      </c>
      <c r="E38" s="655" t="n">
        <v>0</v>
      </c>
      <c r="F38" s="302" t="n">
        <v>0</v>
      </c>
      <c r="G38" s="655" t="n">
        <v>0</v>
      </c>
      <c r="H38" s="302" t="n">
        <v>0</v>
      </c>
      <c r="I38" s="655" t="n">
        <v>0</v>
      </c>
      <c r="J38" s="302" t="n">
        <v>0</v>
      </c>
      <c r="K38" s="655" t="n">
        <v>0</v>
      </c>
      <c r="L38" s="302" t="n">
        <v>0</v>
      </c>
      <c r="M38" s="655" t="n">
        <v>0</v>
      </c>
      <c r="N38" s="302" t="n">
        <v>0</v>
      </c>
      <c r="O38" s="655" t="n">
        <v>0</v>
      </c>
      <c r="P38" s="302" t="n">
        <v>0</v>
      </c>
      <c r="Q38" s="655" t="n">
        <v>0</v>
      </c>
      <c r="R38" s="302" t="n">
        <v>0</v>
      </c>
      <c r="S38" s="655" t="n">
        <v>0</v>
      </c>
      <c r="T38" s="302" t="n">
        <v>0</v>
      </c>
      <c r="U38" s="655" t="n">
        <v>0</v>
      </c>
      <c r="V38" s="302" t="n">
        <v>0</v>
      </c>
      <c r="W38" s="655" t="n">
        <v>0</v>
      </c>
      <c r="X38" s="302" t="n">
        <v>0</v>
      </c>
      <c r="Y38" s="655" t="n">
        <v>0</v>
      </c>
      <c r="Z38" s="302" t="n">
        <v>0</v>
      </c>
      <c r="AA38" s="655" t="n">
        <v>0</v>
      </c>
      <c r="AB38" s="302" t="n">
        <v>0</v>
      </c>
      <c r="AC38" s="655" t="n">
        <v>0</v>
      </c>
      <c r="AD38" s="302" t="n">
        <v>0</v>
      </c>
      <c r="AE38" s="655" t="n">
        <v>0</v>
      </c>
      <c r="AF38" s="302" t="n">
        <v>0</v>
      </c>
      <c r="AG38" s="655" t="n">
        <v>0</v>
      </c>
      <c r="AH38" s="302" t="n">
        <v>0</v>
      </c>
      <c r="AI38" s="655" t="n">
        <v>0</v>
      </c>
      <c r="AJ38" s="302" t="n">
        <v>0</v>
      </c>
      <c r="AK38" s="655" t="n">
        <v>1</v>
      </c>
      <c r="AL38" s="302" t="n">
        <v>1</v>
      </c>
      <c r="AM38" s="655" t="n">
        <v>0</v>
      </c>
      <c r="AN38" s="302" t="n">
        <v>0</v>
      </c>
      <c r="AO38" s="655" t="n">
        <v>0</v>
      </c>
      <c r="AP38" s="302" t="n">
        <v>0</v>
      </c>
      <c r="AQ38" s="655" t="n">
        <v>0</v>
      </c>
      <c r="AR38" s="302" t="n">
        <v>0</v>
      </c>
      <c r="AS38" s="655" t="n">
        <v>0</v>
      </c>
      <c r="AT38" s="302" t="n">
        <v>0</v>
      </c>
      <c r="AU38" s="656" t="n">
        <f aca="false">SUM(S38,U38,W38,Y38,C38,E38,G38,I38,K38,M38,O38,Q38,AA38,AC38,AE38,AG38,AI38,AK38,AM38,AO38,AQ38,AS38)</f>
        <v>1</v>
      </c>
      <c r="AV38" s="657" t="n">
        <f aca="false">SUM(T38,V38,X38,Z38,D38,F38,H38,J38,L38,N38,P38,R38,AB38,AD38,AF38,AH38,AJ38,AL38,AN38,AP38,AR38,AT38)</f>
        <v>1</v>
      </c>
      <c r="AW38" s="658" t="str">
        <f aca="false">IF((AU38+AV38)=(AX38+AY38),"OK","Controllare totale")</f>
        <v>OK</v>
      </c>
      <c r="AX38" s="661" t="n">
        <f aca="false">t1!L38-t3!C38-t3!E38-t3!G38-t3!I38-t3!K38+t3!M38+t3!O38+t3!Q38</f>
        <v>1</v>
      </c>
      <c r="AY38" s="662" t="n">
        <f aca="false">t1!M38-t3!D38-t3!F38-t3!H38-t3!J38-t3!L38+t3!N38+t3!P38+t3!R38</f>
        <v>1</v>
      </c>
      <c r="AZ38" s="297" t="n">
        <f aca="false">t1!N38</f>
        <v>1</v>
      </c>
    </row>
    <row r="39" customFormat="false" ht="12.75" hidden="false" customHeight="true" outlineLevel="0" collapsed="false">
      <c r="A39" s="429" t="str">
        <f aca="false">t1!A39</f>
        <v>POSIZIONE ECONOMICA DI ACCESSO B3</v>
      </c>
      <c r="B39" s="473" t="str">
        <f aca="false">t1!B39</f>
        <v>055000</v>
      </c>
      <c r="C39" s="655" t="n">
        <v>0</v>
      </c>
      <c r="D39" s="302" t="n">
        <v>0</v>
      </c>
      <c r="E39" s="655" t="n">
        <v>0</v>
      </c>
      <c r="F39" s="302" t="n">
        <v>0</v>
      </c>
      <c r="G39" s="655" t="n">
        <v>0</v>
      </c>
      <c r="H39" s="302" t="n">
        <v>0</v>
      </c>
      <c r="I39" s="655" t="n">
        <v>0</v>
      </c>
      <c r="J39" s="302" t="n">
        <v>0</v>
      </c>
      <c r="K39" s="655" t="n">
        <v>0</v>
      </c>
      <c r="L39" s="302" t="n">
        <v>0</v>
      </c>
      <c r="M39" s="655" t="n">
        <v>0</v>
      </c>
      <c r="N39" s="302" t="n">
        <v>0</v>
      </c>
      <c r="O39" s="655" t="n">
        <v>0</v>
      </c>
      <c r="P39" s="302" t="n">
        <v>0</v>
      </c>
      <c r="Q39" s="655" t="n">
        <v>0</v>
      </c>
      <c r="R39" s="302" t="n">
        <v>0</v>
      </c>
      <c r="S39" s="655" t="n">
        <v>0</v>
      </c>
      <c r="T39" s="302" t="n">
        <v>0</v>
      </c>
      <c r="U39" s="655" t="n">
        <v>0</v>
      </c>
      <c r="V39" s="302" t="n">
        <v>0</v>
      </c>
      <c r="W39" s="655" t="n">
        <v>0</v>
      </c>
      <c r="X39" s="302" t="n">
        <v>0</v>
      </c>
      <c r="Y39" s="655" t="n">
        <v>0</v>
      </c>
      <c r="Z39" s="302" t="n">
        <v>0</v>
      </c>
      <c r="AA39" s="655" t="n">
        <v>0</v>
      </c>
      <c r="AB39" s="302" t="n">
        <v>0</v>
      </c>
      <c r="AC39" s="655" t="n">
        <v>0</v>
      </c>
      <c r="AD39" s="302" t="n">
        <v>0</v>
      </c>
      <c r="AE39" s="655" t="n">
        <v>0</v>
      </c>
      <c r="AF39" s="302" t="n">
        <v>0</v>
      </c>
      <c r="AG39" s="655" t="n">
        <v>0</v>
      </c>
      <c r="AH39" s="302" t="n">
        <v>0</v>
      </c>
      <c r="AI39" s="655" t="n">
        <v>0</v>
      </c>
      <c r="AJ39" s="302" t="n">
        <v>0</v>
      </c>
      <c r="AK39" s="655" t="n">
        <v>0</v>
      </c>
      <c r="AL39" s="302" t="n">
        <v>0</v>
      </c>
      <c r="AM39" s="655" t="n">
        <v>0</v>
      </c>
      <c r="AN39" s="302" t="n">
        <v>0</v>
      </c>
      <c r="AO39" s="655" t="n">
        <v>0</v>
      </c>
      <c r="AP39" s="302" t="n">
        <v>0</v>
      </c>
      <c r="AQ39" s="655" t="n">
        <v>0</v>
      </c>
      <c r="AR39" s="302" t="n">
        <v>0</v>
      </c>
      <c r="AS39" s="655" t="n">
        <v>0</v>
      </c>
      <c r="AT39" s="302" t="n">
        <v>0</v>
      </c>
      <c r="AU39" s="656" t="n">
        <f aca="false">SUM(S39,U39,W39,Y39,C39,E39,G39,I39,K39,M39,O39,Q39,AA39,AC39,AE39,AG39,AI39,AK39,AM39,AO39,AQ39,AS39)</f>
        <v>0</v>
      </c>
      <c r="AV39" s="657" t="n">
        <f aca="false">SUM(T39,V39,X39,Z39,D39,F39,H39,J39,L39,N39,P39,R39,AB39,AD39,AF39,AH39,AJ39,AL39,AN39,AP39,AR39,AT39)</f>
        <v>0</v>
      </c>
      <c r="AW39" s="658" t="str">
        <f aca="false">IF((AU39+AV39)=(AX39+AY39),"OK","Controllare totale")</f>
        <v>OK</v>
      </c>
      <c r="AX39" s="661" t="n">
        <f aca="false">t1!L39-t3!C39-t3!E39-t3!G39-t3!I39-t3!K39+t3!M39+t3!O39+t3!Q39</f>
        <v>0</v>
      </c>
      <c r="AY39" s="662" t="n">
        <f aca="false">t1!M39-t3!D39-t3!F39-t3!H39-t3!J39-t3!L39+t3!N39+t3!P39+t3!R39</f>
        <v>0</v>
      </c>
      <c r="AZ39" s="297" t="n">
        <f aca="false">t1!N39</f>
        <v>0</v>
      </c>
    </row>
    <row r="40" customFormat="false" ht="12.75" hidden="false" customHeight="true" outlineLevel="0" collapsed="false">
      <c r="A40" s="429" t="str">
        <f aca="false">t1!A40</f>
        <v>POSIZIONE ECONOMICA B3</v>
      </c>
      <c r="B40" s="473" t="str">
        <f aca="false">t1!B40</f>
        <v>034000</v>
      </c>
      <c r="C40" s="655" t="n">
        <v>0</v>
      </c>
      <c r="D40" s="302" t="n">
        <v>0</v>
      </c>
      <c r="E40" s="655" t="n">
        <v>0</v>
      </c>
      <c r="F40" s="302" t="n">
        <v>0</v>
      </c>
      <c r="G40" s="655" t="n">
        <v>0</v>
      </c>
      <c r="H40" s="302" t="n">
        <v>0</v>
      </c>
      <c r="I40" s="655" t="n">
        <v>0</v>
      </c>
      <c r="J40" s="302" t="n">
        <v>0</v>
      </c>
      <c r="K40" s="655" t="n">
        <v>0</v>
      </c>
      <c r="L40" s="302" t="n">
        <v>0</v>
      </c>
      <c r="M40" s="655" t="n">
        <v>0</v>
      </c>
      <c r="N40" s="302" t="n">
        <v>0</v>
      </c>
      <c r="O40" s="655" t="n">
        <v>0</v>
      </c>
      <c r="P40" s="302" t="n">
        <v>0</v>
      </c>
      <c r="Q40" s="655" t="n">
        <v>0</v>
      </c>
      <c r="R40" s="302" t="n">
        <v>0</v>
      </c>
      <c r="S40" s="655" t="n">
        <v>0</v>
      </c>
      <c r="T40" s="302" t="n">
        <v>0</v>
      </c>
      <c r="U40" s="655" t="n">
        <v>0</v>
      </c>
      <c r="V40" s="302" t="n">
        <v>0</v>
      </c>
      <c r="W40" s="655" t="n">
        <v>0</v>
      </c>
      <c r="X40" s="302" t="n">
        <v>0</v>
      </c>
      <c r="Y40" s="655" t="n">
        <v>0</v>
      </c>
      <c r="Z40" s="302" t="n">
        <v>0</v>
      </c>
      <c r="AA40" s="655" t="n">
        <v>0</v>
      </c>
      <c r="AB40" s="302" t="n">
        <v>0</v>
      </c>
      <c r="AC40" s="655" t="n">
        <v>0</v>
      </c>
      <c r="AD40" s="302" t="n">
        <v>0</v>
      </c>
      <c r="AE40" s="655" t="n">
        <v>0</v>
      </c>
      <c r="AF40" s="302" t="n">
        <v>0</v>
      </c>
      <c r="AG40" s="655" t="n">
        <v>0</v>
      </c>
      <c r="AH40" s="302" t="n">
        <v>0</v>
      </c>
      <c r="AI40" s="655" t="n">
        <v>0</v>
      </c>
      <c r="AJ40" s="302" t="n">
        <v>0</v>
      </c>
      <c r="AK40" s="655" t="n">
        <v>1</v>
      </c>
      <c r="AL40" s="302" t="n">
        <v>0</v>
      </c>
      <c r="AM40" s="655" t="n">
        <v>0</v>
      </c>
      <c r="AN40" s="302" t="n">
        <v>0</v>
      </c>
      <c r="AO40" s="655" t="n">
        <v>0</v>
      </c>
      <c r="AP40" s="302" t="n">
        <v>0</v>
      </c>
      <c r="AQ40" s="655" t="n">
        <v>0</v>
      </c>
      <c r="AR40" s="302" t="n">
        <v>0</v>
      </c>
      <c r="AS40" s="655" t="n">
        <v>0</v>
      </c>
      <c r="AT40" s="302" t="n">
        <v>0</v>
      </c>
      <c r="AU40" s="656" t="n">
        <f aca="false">SUM(S40,U40,W40,Y40,C40,E40,G40,I40,K40,M40,O40,Q40,AA40,AC40,AE40,AG40,AI40,AK40,AM40,AO40,AQ40,AS40)</f>
        <v>1</v>
      </c>
      <c r="AV40" s="657" t="n">
        <f aca="false">SUM(T40,V40,X40,Z40,D40,F40,H40,J40,L40,N40,P40,R40,AB40,AD40,AF40,AH40,AJ40,AL40,AN40,AP40,AR40,AT40)</f>
        <v>0</v>
      </c>
      <c r="AW40" s="658" t="str">
        <f aca="false">IF((AU40+AV40)=(AX40+AY40),"OK","Controllare totale")</f>
        <v>OK</v>
      </c>
      <c r="AX40" s="661" t="n">
        <f aca="false">t1!L40-t3!C40-t3!E40-t3!G40-t3!I40-t3!K40+t3!M40+t3!O40+t3!Q40</f>
        <v>1</v>
      </c>
      <c r="AY40" s="662" t="n">
        <f aca="false">t1!M40-t3!D40-t3!F40-t3!H40-t3!J40-t3!L40+t3!N40+t3!P40+t3!R40</f>
        <v>0</v>
      </c>
      <c r="AZ40" s="297" t="n">
        <f aca="false">t1!N40</f>
        <v>1</v>
      </c>
    </row>
    <row r="41" customFormat="false" ht="12.75" hidden="false" customHeight="true" outlineLevel="0" collapsed="false">
      <c r="A41" s="429" t="str">
        <f aca="false">t1!A41</f>
        <v>POSIZIONE ECONOMICA B2</v>
      </c>
      <c r="B41" s="473" t="str">
        <f aca="false">t1!B41</f>
        <v>032000</v>
      </c>
      <c r="C41" s="655" t="n">
        <v>0</v>
      </c>
      <c r="D41" s="302" t="n">
        <v>0</v>
      </c>
      <c r="E41" s="655" t="n">
        <v>0</v>
      </c>
      <c r="F41" s="302" t="n">
        <v>0</v>
      </c>
      <c r="G41" s="655" t="n">
        <v>0</v>
      </c>
      <c r="H41" s="302" t="n">
        <v>0</v>
      </c>
      <c r="I41" s="655" t="n">
        <v>0</v>
      </c>
      <c r="J41" s="302" t="n">
        <v>0</v>
      </c>
      <c r="K41" s="655" t="n">
        <v>0</v>
      </c>
      <c r="L41" s="302" t="n">
        <v>0</v>
      </c>
      <c r="M41" s="655" t="n">
        <v>0</v>
      </c>
      <c r="N41" s="302" t="n">
        <v>0</v>
      </c>
      <c r="O41" s="655" t="n">
        <v>0</v>
      </c>
      <c r="P41" s="302" t="n">
        <v>0</v>
      </c>
      <c r="Q41" s="655" t="n">
        <v>0</v>
      </c>
      <c r="R41" s="302" t="n">
        <v>0</v>
      </c>
      <c r="S41" s="655" t="n">
        <v>0</v>
      </c>
      <c r="T41" s="302" t="n">
        <v>0</v>
      </c>
      <c r="U41" s="655" t="n">
        <v>0</v>
      </c>
      <c r="V41" s="302" t="n">
        <v>0</v>
      </c>
      <c r="W41" s="655" t="n">
        <v>0</v>
      </c>
      <c r="X41" s="302" t="n">
        <v>0</v>
      </c>
      <c r="Y41" s="655" t="n">
        <v>0</v>
      </c>
      <c r="Z41" s="302" t="n">
        <v>0</v>
      </c>
      <c r="AA41" s="655" t="n">
        <v>0</v>
      </c>
      <c r="AB41" s="302" t="n">
        <v>0</v>
      </c>
      <c r="AC41" s="655" t="n">
        <v>0</v>
      </c>
      <c r="AD41" s="302" t="n">
        <v>0</v>
      </c>
      <c r="AE41" s="655" t="n">
        <v>0</v>
      </c>
      <c r="AF41" s="302" t="n">
        <v>0</v>
      </c>
      <c r="AG41" s="655" t="n">
        <v>0</v>
      </c>
      <c r="AH41" s="302" t="n">
        <v>0</v>
      </c>
      <c r="AI41" s="655" t="n">
        <v>0</v>
      </c>
      <c r="AJ41" s="302" t="n">
        <v>0</v>
      </c>
      <c r="AK41" s="655" t="n">
        <v>1</v>
      </c>
      <c r="AL41" s="302" t="n">
        <v>1</v>
      </c>
      <c r="AM41" s="655" t="n">
        <v>0</v>
      </c>
      <c r="AN41" s="302" t="n">
        <v>0</v>
      </c>
      <c r="AO41" s="655" t="n">
        <v>0</v>
      </c>
      <c r="AP41" s="302" t="n">
        <v>0</v>
      </c>
      <c r="AQ41" s="655" t="n">
        <v>0</v>
      </c>
      <c r="AR41" s="302" t="n">
        <v>0</v>
      </c>
      <c r="AS41" s="655" t="n">
        <v>0</v>
      </c>
      <c r="AT41" s="302" t="n">
        <v>0</v>
      </c>
      <c r="AU41" s="656" t="n">
        <f aca="false">SUM(S41,U41,W41,Y41,C41,E41,G41,I41,K41,M41,O41,Q41,AA41,AC41,AE41,AG41,AI41,AK41,AM41,AO41,AQ41,AS41)</f>
        <v>1</v>
      </c>
      <c r="AV41" s="657" t="n">
        <f aca="false">SUM(T41,V41,X41,Z41,D41,F41,H41,J41,L41,N41,P41,R41,AB41,AD41,AF41,AH41,AJ41,AL41,AN41,AP41,AR41,AT41)</f>
        <v>1</v>
      </c>
      <c r="AW41" s="658" t="str">
        <f aca="false">IF((AU41+AV41)=(AX41+AY41),"OK","Controllare totale")</f>
        <v>OK</v>
      </c>
      <c r="AX41" s="661" t="n">
        <f aca="false">t1!L41-t3!C41-t3!E41-t3!G41-t3!I41-t3!K41+t3!M41+t3!O41+t3!Q41</f>
        <v>1</v>
      </c>
      <c r="AY41" s="662" t="n">
        <f aca="false">t1!M41-t3!D41-t3!F41-t3!H41-t3!J41-t3!L41+t3!N41+t3!P41+t3!R41</f>
        <v>1</v>
      </c>
      <c r="AZ41" s="297" t="n">
        <f aca="false">t1!N41</f>
        <v>1</v>
      </c>
    </row>
    <row r="42" customFormat="false" ht="12.75" hidden="false" customHeight="true" outlineLevel="0" collapsed="false">
      <c r="A42" s="429" t="str">
        <f aca="false">t1!A42</f>
        <v>POSIZIONE ECONOMICA DI ACCESSO B1</v>
      </c>
      <c r="B42" s="473" t="str">
        <f aca="false">t1!B42</f>
        <v>054000</v>
      </c>
      <c r="C42" s="655" t="n">
        <v>0</v>
      </c>
      <c r="D42" s="302" t="n">
        <v>0</v>
      </c>
      <c r="E42" s="655" t="n">
        <v>0</v>
      </c>
      <c r="F42" s="302" t="n">
        <v>0</v>
      </c>
      <c r="G42" s="655" t="n">
        <v>0</v>
      </c>
      <c r="H42" s="302" t="n">
        <v>0</v>
      </c>
      <c r="I42" s="655" t="n">
        <v>0</v>
      </c>
      <c r="J42" s="302" t="n">
        <v>0</v>
      </c>
      <c r="K42" s="655" t="n">
        <v>0</v>
      </c>
      <c r="L42" s="302" t="n">
        <v>0</v>
      </c>
      <c r="M42" s="655" t="n">
        <v>0</v>
      </c>
      <c r="N42" s="302" t="n">
        <v>0</v>
      </c>
      <c r="O42" s="655" t="n">
        <v>0</v>
      </c>
      <c r="P42" s="302" t="n">
        <v>0</v>
      </c>
      <c r="Q42" s="655" t="n">
        <v>0</v>
      </c>
      <c r="R42" s="302" t="n">
        <v>0</v>
      </c>
      <c r="S42" s="655" t="n">
        <v>0</v>
      </c>
      <c r="T42" s="302" t="n">
        <v>0</v>
      </c>
      <c r="U42" s="655" t="n">
        <v>0</v>
      </c>
      <c r="V42" s="302" t="n">
        <v>0</v>
      </c>
      <c r="W42" s="655" t="n">
        <v>0</v>
      </c>
      <c r="X42" s="302" t="n">
        <v>0</v>
      </c>
      <c r="Y42" s="655" t="n">
        <v>0</v>
      </c>
      <c r="Z42" s="302" t="n">
        <v>0</v>
      </c>
      <c r="AA42" s="655" t="n">
        <v>0</v>
      </c>
      <c r="AB42" s="302" t="n">
        <v>0</v>
      </c>
      <c r="AC42" s="655" t="n">
        <v>0</v>
      </c>
      <c r="AD42" s="302" t="n">
        <v>0</v>
      </c>
      <c r="AE42" s="655" t="n">
        <v>0</v>
      </c>
      <c r="AF42" s="302" t="n">
        <v>0</v>
      </c>
      <c r="AG42" s="655" t="n">
        <v>0</v>
      </c>
      <c r="AH42" s="302" t="n">
        <v>0</v>
      </c>
      <c r="AI42" s="655" t="n">
        <v>0</v>
      </c>
      <c r="AJ42" s="302" t="n">
        <v>0</v>
      </c>
      <c r="AK42" s="655" t="n">
        <v>0</v>
      </c>
      <c r="AL42" s="302" t="n">
        <v>0</v>
      </c>
      <c r="AM42" s="655" t="n">
        <v>0</v>
      </c>
      <c r="AN42" s="302" t="n">
        <v>0</v>
      </c>
      <c r="AO42" s="655" t="n">
        <v>0</v>
      </c>
      <c r="AP42" s="302" t="n">
        <v>0</v>
      </c>
      <c r="AQ42" s="655" t="n">
        <v>0</v>
      </c>
      <c r="AR42" s="302" t="n">
        <v>0</v>
      </c>
      <c r="AS42" s="655" t="n">
        <v>0</v>
      </c>
      <c r="AT42" s="302" t="n">
        <v>0</v>
      </c>
      <c r="AU42" s="656" t="n">
        <f aca="false">SUM(S42,U42,W42,Y42,C42,E42,G42,I42,K42,M42,O42,Q42,AA42,AC42,AE42,AG42,AI42,AK42,AM42,AO42,AQ42,AS42)</f>
        <v>0</v>
      </c>
      <c r="AV42" s="657" t="n">
        <f aca="false">SUM(T42,V42,X42,Z42,D42,F42,H42,J42,L42,N42,P42,R42,AB42,AD42,AF42,AH42,AJ42,AL42,AN42,AP42,AR42,AT42)</f>
        <v>0</v>
      </c>
      <c r="AW42" s="658" t="str">
        <f aca="false">IF((AU42+AV42)=(AX42+AY42),"OK","Controllare totale")</f>
        <v>OK</v>
      </c>
      <c r="AX42" s="661" t="n">
        <f aca="false">t1!L42-t3!C42-t3!E42-t3!G42-t3!I42-t3!K42+t3!M42+t3!O42+t3!Q42</f>
        <v>0</v>
      </c>
      <c r="AY42" s="662" t="n">
        <f aca="false">t1!M42-t3!D42-t3!F42-t3!H42-t3!J42-t3!L42+t3!N42+t3!P42+t3!R42</f>
        <v>0</v>
      </c>
      <c r="AZ42" s="297" t="n">
        <f aca="false">t1!N42</f>
        <v>0</v>
      </c>
    </row>
    <row r="43" customFormat="false" ht="12.75" hidden="false" customHeight="true" outlineLevel="0" collapsed="false">
      <c r="A43" s="429" t="str">
        <f aca="false">t1!A43</f>
        <v>POSIZIONE ECONOMICA A5</v>
      </c>
      <c r="B43" s="473" t="str">
        <f aca="false">t1!B43</f>
        <v>0A5000</v>
      </c>
      <c r="C43" s="655" t="n">
        <v>0</v>
      </c>
      <c r="D43" s="302" t="n">
        <v>0</v>
      </c>
      <c r="E43" s="655" t="n">
        <v>0</v>
      </c>
      <c r="F43" s="302" t="n">
        <v>0</v>
      </c>
      <c r="G43" s="655" t="n">
        <v>0</v>
      </c>
      <c r="H43" s="302" t="n">
        <v>0</v>
      </c>
      <c r="I43" s="655" t="n">
        <v>0</v>
      </c>
      <c r="J43" s="302" t="n">
        <v>0</v>
      </c>
      <c r="K43" s="655" t="n">
        <v>0</v>
      </c>
      <c r="L43" s="302" t="n">
        <v>0</v>
      </c>
      <c r="M43" s="655" t="n">
        <v>0</v>
      </c>
      <c r="N43" s="302" t="n">
        <v>0</v>
      </c>
      <c r="O43" s="655" t="n">
        <v>0</v>
      </c>
      <c r="P43" s="302" t="n">
        <v>0</v>
      </c>
      <c r="Q43" s="655" t="n">
        <v>0</v>
      </c>
      <c r="R43" s="302" t="n">
        <v>0</v>
      </c>
      <c r="S43" s="655" t="n">
        <v>0</v>
      </c>
      <c r="T43" s="302" t="n">
        <v>0</v>
      </c>
      <c r="U43" s="655" t="n">
        <v>0</v>
      </c>
      <c r="V43" s="302" t="n">
        <v>0</v>
      </c>
      <c r="W43" s="655" t="n">
        <v>0</v>
      </c>
      <c r="X43" s="302" t="n">
        <v>0</v>
      </c>
      <c r="Y43" s="655" t="n">
        <v>0</v>
      </c>
      <c r="Z43" s="302" t="n">
        <v>0</v>
      </c>
      <c r="AA43" s="655" t="n">
        <v>0</v>
      </c>
      <c r="AB43" s="302" t="n">
        <v>0</v>
      </c>
      <c r="AC43" s="655" t="n">
        <v>0</v>
      </c>
      <c r="AD43" s="302" t="n">
        <v>0</v>
      </c>
      <c r="AE43" s="655" t="n">
        <v>0</v>
      </c>
      <c r="AF43" s="302" t="n">
        <v>0</v>
      </c>
      <c r="AG43" s="655" t="n">
        <v>0</v>
      </c>
      <c r="AH43" s="302" t="n">
        <v>0</v>
      </c>
      <c r="AI43" s="655" t="n">
        <v>0</v>
      </c>
      <c r="AJ43" s="302" t="n">
        <v>0</v>
      </c>
      <c r="AK43" s="655" t="n">
        <v>0</v>
      </c>
      <c r="AL43" s="302" t="n">
        <v>0</v>
      </c>
      <c r="AM43" s="655" t="n">
        <v>0</v>
      </c>
      <c r="AN43" s="302" t="n">
        <v>0</v>
      </c>
      <c r="AO43" s="655" t="n">
        <v>0</v>
      </c>
      <c r="AP43" s="302" t="n">
        <v>0</v>
      </c>
      <c r="AQ43" s="655" t="n">
        <v>0</v>
      </c>
      <c r="AR43" s="302" t="n">
        <v>0</v>
      </c>
      <c r="AS43" s="655" t="n">
        <v>0</v>
      </c>
      <c r="AT43" s="302" t="n">
        <v>0</v>
      </c>
      <c r="AU43" s="656" t="n">
        <f aca="false">SUM(S43,U43,W43,Y43,C43,E43,G43,I43,K43,M43,O43,Q43,AA43,AC43,AE43,AG43,AI43,AK43,AM43,AO43,AQ43,AS43)</f>
        <v>0</v>
      </c>
      <c r="AV43" s="657" t="n">
        <f aca="false">SUM(T43,V43,X43,Z43,D43,F43,H43,J43,L43,N43,P43,R43,AB43,AD43,AF43,AH43,AJ43,AL43,AN43,AP43,AR43,AT43)</f>
        <v>0</v>
      </c>
      <c r="AW43" s="658" t="str">
        <f aca="false">IF((AU43+AV43)=(AX43+AY43),"OK","Controllare totale")</f>
        <v>OK</v>
      </c>
      <c r="AX43" s="661" t="n">
        <f aca="false">t1!L43-t3!C43-t3!E43-t3!G43-t3!I43-t3!K43+t3!M43+t3!O43+t3!Q43</f>
        <v>0</v>
      </c>
      <c r="AY43" s="662" t="n">
        <f aca="false">t1!M43-t3!D43-t3!F43-t3!H43-t3!J43-t3!L43+t3!N43+t3!P43+t3!R43</f>
        <v>0</v>
      </c>
      <c r="AZ43" s="297" t="n">
        <f aca="false">t1!N43</f>
        <v>0</v>
      </c>
    </row>
    <row r="44" customFormat="false" ht="12.75" hidden="false" customHeight="true" outlineLevel="0" collapsed="false">
      <c r="A44" s="429" t="str">
        <f aca="false">t1!A44</f>
        <v>POSIZIONE ECONOMICA A4</v>
      </c>
      <c r="B44" s="473" t="str">
        <f aca="false">t1!B44</f>
        <v>028000</v>
      </c>
      <c r="C44" s="655" t="n">
        <v>0</v>
      </c>
      <c r="D44" s="302" t="n">
        <v>0</v>
      </c>
      <c r="E44" s="655" t="n">
        <v>0</v>
      </c>
      <c r="F44" s="302" t="n">
        <v>0</v>
      </c>
      <c r="G44" s="655" t="n">
        <v>0</v>
      </c>
      <c r="H44" s="302" t="n">
        <v>0</v>
      </c>
      <c r="I44" s="655" t="n">
        <v>0</v>
      </c>
      <c r="J44" s="302" t="n">
        <v>0</v>
      </c>
      <c r="K44" s="655" t="n">
        <v>0</v>
      </c>
      <c r="L44" s="302" t="n">
        <v>0</v>
      </c>
      <c r="M44" s="655" t="n">
        <v>0</v>
      </c>
      <c r="N44" s="302" t="n">
        <v>0</v>
      </c>
      <c r="O44" s="655" t="n">
        <v>0</v>
      </c>
      <c r="P44" s="302" t="n">
        <v>0</v>
      </c>
      <c r="Q44" s="655" t="n">
        <v>0</v>
      </c>
      <c r="R44" s="302" t="n">
        <v>0</v>
      </c>
      <c r="S44" s="655" t="n">
        <v>0</v>
      </c>
      <c r="T44" s="302" t="n">
        <v>0</v>
      </c>
      <c r="U44" s="655" t="n">
        <v>0</v>
      </c>
      <c r="V44" s="302" t="n">
        <v>0</v>
      </c>
      <c r="W44" s="655" t="n">
        <v>0</v>
      </c>
      <c r="X44" s="302" t="n">
        <v>0</v>
      </c>
      <c r="Y44" s="655" t="n">
        <v>0</v>
      </c>
      <c r="Z44" s="302" t="n">
        <v>0</v>
      </c>
      <c r="AA44" s="655" t="n">
        <v>0</v>
      </c>
      <c r="AB44" s="302" t="n">
        <v>0</v>
      </c>
      <c r="AC44" s="655" t="n">
        <v>0</v>
      </c>
      <c r="AD44" s="302" t="n">
        <v>0</v>
      </c>
      <c r="AE44" s="655" t="n">
        <v>0</v>
      </c>
      <c r="AF44" s="302" t="n">
        <v>0</v>
      </c>
      <c r="AG44" s="655" t="n">
        <v>0</v>
      </c>
      <c r="AH44" s="302" t="n">
        <v>0</v>
      </c>
      <c r="AI44" s="655" t="n">
        <v>0</v>
      </c>
      <c r="AJ44" s="302" t="n">
        <v>0</v>
      </c>
      <c r="AK44" s="655" t="n">
        <v>0</v>
      </c>
      <c r="AL44" s="302" t="n">
        <v>0</v>
      </c>
      <c r="AM44" s="655" t="n">
        <v>0</v>
      </c>
      <c r="AN44" s="302" t="n">
        <v>0</v>
      </c>
      <c r="AO44" s="655" t="n">
        <v>0</v>
      </c>
      <c r="AP44" s="302" t="n">
        <v>0</v>
      </c>
      <c r="AQ44" s="655" t="n">
        <v>0</v>
      </c>
      <c r="AR44" s="302" t="n">
        <v>0</v>
      </c>
      <c r="AS44" s="655" t="n">
        <v>0</v>
      </c>
      <c r="AT44" s="302" t="n">
        <v>0</v>
      </c>
      <c r="AU44" s="656" t="n">
        <f aca="false">SUM(S44,U44,W44,Y44,C44,E44,G44,I44,K44,M44,O44,Q44,AA44,AC44,AE44,AG44,AI44,AK44,AM44,AO44,AQ44,AS44)</f>
        <v>0</v>
      </c>
      <c r="AV44" s="657" t="n">
        <f aca="false">SUM(T44,V44,X44,Z44,D44,F44,H44,J44,L44,N44,P44,R44,AB44,AD44,AF44,AH44,AJ44,AL44,AN44,AP44,AR44,AT44)</f>
        <v>0</v>
      </c>
      <c r="AW44" s="658" t="str">
        <f aca="false">IF((AU44+AV44)=(AX44+AY44),"OK","Controllare totale")</f>
        <v>OK</v>
      </c>
      <c r="AX44" s="661" t="n">
        <f aca="false">t1!L44-t3!C44-t3!E44-t3!G44-t3!I44-t3!K44+t3!M44+t3!O44+t3!Q44</f>
        <v>0</v>
      </c>
      <c r="AY44" s="662" t="n">
        <f aca="false">t1!M44-t3!D44-t3!F44-t3!H44-t3!J44-t3!L44+t3!N44+t3!P44+t3!R44</f>
        <v>0</v>
      </c>
      <c r="AZ44" s="297" t="n">
        <f aca="false">t1!N44</f>
        <v>0</v>
      </c>
    </row>
    <row r="45" customFormat="false" ht="12.75" hidden="false" customHeight="true" outlineLevel="0" collapsed="false">
      <c r="A45" s="429" t="str">
        <f aca="false">t1!A45</f>
        <v>POSIZIONE ECONOMICA A3</v>
      </c>
      <c r="B45" s="473" t="str">
        <f aca="false">t1!B45</f>
        <v>027000</v>
      </c>
      <c r="C45" s="655" t="n">
        <v>0</v>
      </c>
      <c r="D45" s="302" t="n">
        <v>0</v>
      </c>
      <c r="E45" s="655" t="n">
        <v>0</v>
      </c>
      <c r="F45" s="302" t="n">
        <v>0</v>
      </c>
      <c r="G45" s="655" t="n">
        <v>0</v>
      </c>
      <c r="H45" s="302" t="n">
        <v>0</v>
      </c>
      <c r="I45" s="655" t="n">
        <v>0</v>
      </c>
      <c r="J45" s="302" t="n">
        <v>0</v>
      </c>
      <c r="K45" s="655" t="n">
        <v>0</v>
      </c>
      <c r="L45" s="302" t="n">
        <v>0</v>
      </c>
      <c r="M45" s="655" t="n">
        <v>0</v>
      </c>
      <c r="N45" s="302" t="n">
        <v>0</v>
      </c>
      <c r="O45" s="655" t="n">
        <v>0</v>
      </c>
      <c r="P45" s="302" t="n">
        <v>0</v>
      </c>
      <c r="Q45" s="655" t="n">
        <v>0</v>
      </c>
      <c r="R45" s="302" t="n">
        <v>0</v>
      </c>
      <c r="S45" s="655" t="n">
        <v>0</v>
      </c>
      <c r="T45" s="302" t="n">
        <v>0</v>
      </c>
      <c r="U45" s="655" t="n">
        <v>0</v>
      </c>
      <c r="V45" s="302" t="n">
        <v>0</v>
      </c>
      <c r="W45" s="655" t="n">
        <v>0</v>
      </c>
      <c r="X45" s="302" t="n">
        <v>0</v>
      </c>
      <c r="Y45" s="655" t="n">
        <v>0</v>
      </c>
      <c r="Z45" s="302" t="n">
        <v>0</v>
      </c>
      <c r="AA45" s="655" t="n">
        <v>0</v>
      </c>
      <c r="AB45" s="302" t="n">
        <v>0</v>
      </c>
      <c r="AC45" s="655" t="n">
        <v>0</v>
      </c>
      <c r="AD45" s="302" t="n">
        <v>0</v>
      </c>
      <c r="AE45" s="655" t="n">
        <v>0</v>
      </c>
      <c r="AF45" s="302" t="n">
        <v>0</v>
      </c>
      <c r="AG45" s="655" t="n">
        <v>0</v>
      </c>
      <c r="AH45" s="302" t="n">
        <v>0</v>
      </c>
      <c r="AI45" s="655" t="n">
        <v>0</v>
      </c>
      <c r="AJ45" s="302" t="n">
        <v>0</v>
      </c>
      <c r="AK45" s="655" t="n">
        <v>0</v>
      </c>
      <c r="AL45" s="302" t="n">
        <v>0</v>
      </c>
      <c r="AM45" s="655" t="n">
        <v>0</v>
      </c>
      <c r="AN45" s="302" t="n">
        <v>0</v>
      </c>
      <c r="AO45" s="655" t="n">
        <v>0</v>
      </c>
      <c r="AP45" s="302" t="n">
        <v>0</v>
      </c>
      <c r="AQ45" s="655" t="n">
        <v>0</v>
      </c>
      <c r="AR45" s="302" t="n">
        <v>0</v>
      </c>
      <c r="AS45" s="655" t="n">
        <v>0</v>
      </c>
      <c r="AT45" s="302" t="n">
        <v>0</v>
      </c>
      <c r="AU45" s="656" t="n">
        <f aca="false">SUM(S45,U45,W45,Y45,C45,E45,G45,I45,K45,M45,O45,Q45,AA45,AC45,AE45,AG45,AI45,AK45,AM45,AO45,AQ45,AS45)</f>
        <v>0</v>
      </c>
      <c r="AV45" s="657" t="n">
        <f aca="false">SUM(T45,V45,X45,Z45,D45,F45,H45,J45,L45,N45,P45,R45,AB45,AD45,AF45,AH45,AJ45,AL45,AN45,AP45,AR45,AT45)</f>
        <v>0</v>
      </c>
      <c r="AW45" s="658" t="str">
        <f aca="false">IF((AU45+AV45)=(AX45+AY45),"OK","Controllare totale")</f>
        <v>OK</v>
      </c>
      <c r="AX45" s="661" t="n">
        <f aca="false">t1!L45-t3!C45-t3!E45-t3!G45-t3!I45-t3!K45+t3!M45+t3!O45+t3!Q45</f>
        <v>0</v>
      </c>
      <c r="AY45" s="662" t="n">
        <f aca="false">t1!M45-t3!D45-t3!F45-t3!H45-t3!J45-t3!L45+t3!N45+t3!P45+t3!R45</f>
        <v>0</v>
      </c>
      <c r="AZ45" s="297" t="n">
        <f aca="false">t1!N45</f>
        <v>0</v>
      </c>
    </row>
    <row r="46" customFormat="false" ht="12.75" hidden="false" customHeight="true" outlineLevel="0" collapsed="false">
      <c r="A46" s="429" t="str">
        <f aca="false">t1!A46</f>
        <v>POSIZIONE ECONOMICA A2</v>
      </c>
      <c r="B46" s="473" t="str">
        <f aca="false">t1!B46</f>
        <v>025000</v>
      </c>
      <c r="C46" s="655" t="n">
        <v>0</v>
      </c>
      <c r="D46" s="302" t="n">
        <v>0</v>
      </c>
      <c r="E46" s="655" t="n">
        <v>0</v>
      </c>
      <c r="F46" s="302" t="n">
        <v>0</v>
      </c>
      <c r="G46" s="655" t="n">
        <v>0</v>
      </c>
      <c r="H46" s="302" t="n">
        <v>0</v>
      </c>
      <c r="I46" s="655" t="n">
        <v>0</v>
      </c>
      <c r="J46" s="302" t="n">
        <v>0</v>
      </c>
      <c r="K46" s="655" t="n">
        <v>0</v>
      </c>
      <c r="L46" s="302" t="n">
        <v>0</v>
      </c>
      <c r="M46" s="655" t="n">
        <v>0</v>
      </c>
      <c r="N46" s="302" t="n">
        <v>0</v>
      </c>
      <c r="O46" s="655" t="n">
        <v>0</v>
      </c>
      <c r="P46" s="302" t="n">
        <v>0</v>
      </c>
      <c r="Q46" s="655" t="n">
        <v>0</v>
      </c>
      <c r="R46" s="302" t="n">
        <v>0</v>
      </c>
      <c r="S46" s="655" t="n">
        <v>0</v>
      </c>
      <c r="T46" s="302" t="n">
        <v>0</v>
      </c>
      <c r="U46" s="655" t="n">
        <v>0</v>
      </c>
      <c r="V46" s="302" t="n">
        <v>0</v>
      </c>
      <c r="W46" s="655" t="n">
        <v>0</v>
      </c>
      <c r="X46" s="302" t="n">
        <v>0</v>
      </c>
      <c r="Y46" s="655" t="n">
        <v>0</v>
      </c>
      <c r="Z46" s="302" t="n">
        <v>0</v>
      </c>
      <c r="AA46" s="655" t="n">
        <v>0</v>
      </c>
      <c r="AB46" s="302" t="n">
        <v>0</v>
      </c>
      <c r="AC46" s="655" t="n">
        <v>0</v>
      </c>
      <c r="AD46" s="302" t="n">
        <v>0</v>
      </c>
      <c r="AE46" s="655" t="n">
        <v>0</v>
      </c>
      <c r="AF46" s="302" t="n">
        <v>0</v>
      </c>
      <c r="AG46" s="655" t="n">
        <v>0</v>
      </c>
      <c r="AH46" s="302" t="n">
        <v>0</v>
      </c>
      <c r="AI46" s="655" t="n">
        <v>0</v>
      </c>
      <c r="AJ46" s="302" t="n">
        <v>0</v>
      </c>
      <c r="AK46" s="655" t="n">
        <v>0</v>
      </c>
      <c r="AL46" s="302" t="n">
        <v>0</v>
      </c>
      <c r="AM46" s="655" t="n">
        <v>0</v>
      </c>
      <c r="AN46" s="302" t="n">
        <v>0</v>
      </c>
      <c r="AO46" s="655" t="n">
        <v>0</v>
      </c>
      <c r="AP46" s="302" t="n">
        <v>0</v>
      </c>
      <c r="AQ46" s="655" t="n">
        <v>0</v>
      </c>
      <c r="AR46" s="302" t="n">
        <v>0</v>
      </c>
      <c r="AS46" s="655" t="n">
        <v>0</v>
      </c>
      <c r="AT46" s="302" t="n">
        <v>0</v>
      </c>
      <c r="AU46" s="656" t="n">
        <f aca="false">SUM(S46,U46,W46,Y46,C46,E46,G46,I46,K46,M46,O46,Q46,AA46,AC46,AE46,AG46,AI46,AK46,AM46,AO46,AQ46,AS46)</f>
        <v>0</v>
      </c>
      <c r="AV46" s="657" t="n">
        <f aca="false">SUM(T46,V46,X46,Z46,D46,F46,H46,J46,L46,N46,P46,R46,AB46,AD46,AF46,AH46,AJ46,AL46,AN46,AP46,AR46,AT46)</f>
        <v>0</v>
      </c>
      <c r="AW46" s="658" t="str">
        <f aca="false">IF((AU46+AV46)=(AX46+AY46),"OK","Controllare totale")</f>
        <v>OK</v>
      </c>
      <c r="AX46" s="661" t="n">
        <f aca="false">t1!L46-t3!C46-t3!E46-t3!G46-t3!I46-t3!K46+t3!M46+t3!O46+t3!Q46</f>
        <v>0</v>
      </c>
      <c r="AY46" s="662" t="n">
        <f aca="false">t1!M46-t3!D46-t3!F46-t3!H46-t3!J46-t3!L46+t3!N46+t3!P46+t3!R46</f>
        <v>0</v>
      </c>
      <c r="AZ46" s="297" t="n">
        <f aca="false">t1!N46</f>
        <v>0</v>
      </c>
    </row>
    <row r="47" customFormat="false" ht="12.75" hidden="false" customHeight="true" outlineLevel="0" collapsed="false">
      <c r="A47" s="429" t="str">
        <f aca="false">t1!A47</f>
        <v>POSIZIONE ECONOMICA DI ACCESSO A1</v>
      </c>
      <c r="B47" s="473" t="str">
        <f aca="false">t1!B47</f>
        <v>053000</v>
      </c>
      <c r="C47" s="655" t="n">
        <v>0</v>
      </c>
      <c r="D47" s="302" t="n">
        <v>0</v>
      </c>
      <c r="E47" s="655" t="n">
        <v>0</v>
      </c>
      <c r="F47" s="302" t="n">
        <v>0</v>
      </c>
      <c r="G47" s="655" t="n">
        <v>0</v>
      </c>
      <c r="H47" s="302" t="n">
        <v>0</v>
      </c>
      <c r="I47" s="655" t="n">
        <v>0</v>
      </c>
      <c r="J47" s="302" t="n">
        <v>0</v>
      </c>
      <c r="K47" s="655" t="n">
        <v>0</v>
      </c>
      <c r="L47" s="302" t="n">
        <v>0</v>
      </c>
      <c r="M47" s="655" t="n">
        <v>0</v>
      </c>
      <c r="N47" s="302" t="n">
        <v>0</v>
      </c>
      <c r="O47" s="655" t="n">
        <v>0</v>
      </c>
      <c r="P47" s="302" t="n">
        <v>0</v>
      </c>
      <c r="Q47" s="655" t="n">
        <v>0</v>
      </c>
      <c r="R47" s="302" t="n">
        <v>0</v>
      </c>
      <c r="S47" s="655" t="n">
        <v>0</v>
      </c>
      <c r="T47" s="302" t="n">
        <v>0</v>
      </c>
      <c r="U47" s="655" t="n">
        <v>0</v>
      </c>
      <c r="V47" s="302" t="n">
        <v>0</v>
      </c>
      <c r="W47" s="655" t="n">
        <v>0</v>
      </c>
      <c r="X47" s="302" t="n">
        <v>0</v>
      </c>
      <c r="Y47" s="655" t="n">
        <v>0</v>
      </c>
      <c r="Z47" s="302" t="n">
        <v>0</v>
      </c>
      <c r="AA47" s="655" t="n">
        <v>0</v>
      </c>
      <c r="AB47" s="302" t="n">
        <v>0</v>
      </c>
      <c r="AC47" s="655" t="n">
        <v>0</v>
      </c>
      <c r="AD47" s="302" t="n">
        <v>0</v>
      </c>
      <c r="AE47" s="655" t="n">
        <v>0</v>
      </c>
      <c r="AF47" s="302" t="n">
        <v>0</v>
      </c>
      <c r="AG47" s="655" t="n">
        <v>0</v>
      </c>
      <c r="AH47" s="302" t="n">
        <v>0</v>
      </c>
      <c r="AI47" s="655" t="n">
        <v>0</v>
      </c>
      <c r="AJ47" s="302" t="n">
        <v>0</v>
      </c>
      <c r="AK47" s="655" t="n">
        <v>0</v>
      </c>
      <c r="AL47" s="302" t="n">
        <v>0</v>
      </c>
      <c r="AM47" s="655" t="n">
        <v>0</v>
      </c>
      <c r="AN47" s="302" t="n">
        <v>0</v>
      </c>
      <c r="AO47" s="655" t="n">
        <v>0</v>
      </c>
      <c r="AP47" s="302" t="n">
        <v>0</v>
      </c>
      <c r="AQ47" s="655" t="n">
        <v>0</v>
      </c>
      <c r="AR47" s="302" t="n">
        <v>0</v>
      </c>
      <c r="AS47" s="655" t="n">
        <v>0</v>
      </c>
      <c r="AT47" s="302" t="n">
        <v>0</v>
      </c>
      <c r="AU47" s="656" t="n">
        <f aca="false">SUM(S47,U47,W47,Y47,C47,E47,G47,I47,K47,M47,O47,Q47,AA47,AC47,AE47,AG47,AI47,AK47,AM47,AO47,AQ47,AS47)</f>
        <v>0</v>
      </c>
      <c r="AV47" s="657" t="n">
        <f aca="false">SUM(T47,V47,X47,Z47,D47,F47,H47,J47,L47,N47,P47,R47,AB47,AD47,AF47,AH47,AJ47,AL47,AN47,AP47,AR47,AT47)</f>
        <v>0</v>
      </c>
      <c r="AW47" s="658" t="str">
        <f aca="false">IF((AU47+AV47)=(AX47+AY47),"OK","Controllare totale")</f>
        <v>OK</v>
      </c>
      <c r="AX47" s="661" t="n">
        <f aca="false">t1!L47-t3!C47-t3!E47-t3!G47-t3!I47-t3!K47+t3!M47+t3!O47+t3!Q47</f>
        <v>0</v>
      </c>
      <c r="AY47" s="662" t="n">
        <f aca="false">t1!M47-t3!D47-t3!F47-t3!H47-t3!J47-t3!L47+t3!N47+t3!P47+t3!R47</f>
        <v>0</v>
      </c>
      <c r="AZ47" s="297" t="n">
        <f aca="false">t1!N47</f>
        <v>0</v>
      </c>
    </row>
    <row r="48" customFormat="false" ht="12.75" hidden="false" customHeight="true" outlineLevel="0" collapsed="false">
      <c r="A48" s="429" t="str">
        <f aca="false">t1!A48</f>
        <v>CONTRATTISTI (a)</v>
      </c>
      <c r="B48" s="473" t="str">
        <f aca="false">t1!B48</f>
        <v>000061</v>
      </c>
      <c r="C48" s="655" t="n">
        <v>0</v>
      </c>
      <c r="D48" s="302" t="n">
        <v>0</v>
      </c>
      <c r="E48" s="655" t="n">
        <v>0</v>
      </c>
      <c r="F48" s="302" t="n">
        <v>0</v>
      </c>
      <c r="G48" s="655" t="n">
        <v>0</v>
      </c>
      <c r="H48" s="302" t="n">
        <v>0</v>
      </c>
      <c r="I48" s="655" t="n">
        <v>0</v>
      </c>
      <c r="J48" s="302" t="n">
        <v>0</v>
      </c>
      <c r="K48" s="655" t="n">
        <v>0</v>
      </c>
      <c r="L48" s="302" t="n">
        <v>0</v>
      </c>
      <c r="M48" s="655" t="n">
        <v>0</v>
      </c>
      <c r="N48" s="302" t="n">
        <v>0</v>
      </c>
      <c r="O48" s="655" t="n">
        <v>0</v>
      </c>
      <c r="P48" s="302" t="n">
        <v>0</v>
      </c>
      <c r="Q48" s="655" t="n">
        <v>0</v>
      </c>
      <c r="R48" s="302" t="n">
        <v>0</v>
      </c>
      <c r="S48" s="655" t="n">
        <v>0</v>
      </c>
      <c r="T48" s="302" t="n">
        <v>0</v>
      </c>
      <c r="U48" s="655" t="n">
        <v>0</v>
      </c>
      <c r="V48" s="302" t="n">
        <v>0</v>
      </c>
      <c r="W48" s="655" t="n">
        <v>0</v>
      </c>
      <c r="X48" s="302" t="n">
        <v>0</v>
      </c>
      <c r="Y48" s="655" t="n">
        <v>0</v>
      </c>
      <c r="Z48" s="302" t="n">
        <v>0</v>
      </c>
      <c r="AA48" s="655" t="n">
        <v>0</v>
      </c>
      <c r="AB48" s="302" t="n">
        <v>0</v>
      </c>
      <c r="AC48" s="655" t="n">
        <v>0</v>
      </c>
      <c r="AD48" s="302" t="n">
        <v>0</v>
      </c>
      <c r="AE48" s="655" t="n">
        <v>0</v>
      </c>
      <c r="AF48" s="302" t="n">
        <v>0</v>
      </c>
      <c r="AG48" s="655" t="n">
        <v>0</v>
      </c>
      <c r="AH48" s="302" t="n">
        <v>0</v>
      </c>
      <c r="AI48" s="655" t="n">
        <v>0</v>
      </c>
      <c r="AJ48" s="302" t="n">
        <v>0</v>
      </c>
      <c r="AK48" s="655" t="n">
        <v>0</v>
      </c>
      <c r="AL48" s="302" t="n">
        <v>0</v>
      </c>
      <c r="AM48" s="655" t="n">
        <v>0</v>
      </c>
      <c r="AN48" s="302" t="n">
        <v>0</v>
      </c>
      <c r="AO48" s="655" t="n">
        <v>0</v>
      </c>
      <c r="AP48" s="302" t="n">
        <v>0</v>
      </c>
      <c r="AQ48" s="655" t="n">
        <v>0</v>
      </c>
      <c r="AR48" s="302" t="n">
        <v>0</v>
      </c>
      <c r="AS48" s="655" t="n">
        <v>0</v>
      </c>
      <c r="AT48" s="302" t="n">
        <v>0</v>
      </c>
      <c r="AU48" s="656" t="n">
        <f aca="false">SUM(S48,U48,W48,Y48,C48,E48,G48,I48,K48,M48,O48,Q48,AA48,AC48,AE48,AG48,AI48,AK48,AM48,AO48,AQ48,AS48)</f>
        <v>0</v>
      </c>
      <c r="AV48" s="657" t="n">
        <f aca="false">SUM(T48,V48,X48,Z48,D48,F48,H48,J48,L48,N48,P48,R48,AB48,AD48,AF48,AH48,AJ48,AL48,AN48,AP48,AR48,AT48)</f>
        <v>0</v>
      </c>
      <c r="AW48" s="658" t="str">
        <f aca="false">IF((AU48+AV48)=(AX48+AY48),"OK","Controllare totale")</f>
        <v>OK</v>
      </c>
      <c r="AX48" s="661" t="n">
        <f aca="false">t1!L48-t3!C48-t3!E48-t3!G48-t3!I48-t3!K48+t3!M48+t3!O48+t3!Q48</f>
        <v>0</v>
      </c>
      <c r="AY48" s="662" t="n">
        <f aca="false">t1!M48-t3!D48-t3!F48-t3!H48-t3!J48-t3!L48+t3!N48+t3!P48+t3!R48</f>
        <v>0</v>
      </c>
      <c r="AZ48" s="297" t="n">
        <f aca="false">t1!N48</f>
        <v>0</v>
      </c>
    </row>
    <row r="49" customFormat="false" ht="12.75" hidden="false" customHeight="true" outlineLevel="0" collapsed="false">
      <c r="A49" s="429" t="str">
        <f aca="false">t1!A49</f>
        <v>COLLABORATORE A T.D. ART. 90 TUEL (b)</v>
      </c>
      <c r="B49" s="473" t="str">
        <f aca="false">t1!B49</f>
        <v>000096</v>
      </c>
      <c r="C49" s="655" t="n">
        <v>0</v>
      </c>
      <c r="D49" s="302" t="n">
        <v>0</v>
      </c>
      <c r="E49" s="655" t="n">
        <v>0</v>
      </c>
      <c r="F49" s="302" t="n">
        <v>0</v>
      </c>
      <c r="G49" s="655" t="n">
        <v>0</v>
      </c>
      <c r="H49" s="302" t="n">
        <v>0</v>
      </c>
      <c r="I49" s="655" t="n">
        <v>0</v>
      </c>
      <c r="J49" s="302" t="n">
        <v>0</v>
      </c>
      <c r="K49" s="655" t="n">
        <v>0</v>
      </c>
      <c r="L49" s="302" t="n">
        <v>0</v>
      </c>
      <c r="M49" s="655" t="n">
        <v>0</v>
      </c>
      <c r="N49" s="302" t="n">
        <v>0</v>
      </c>
      <c r="O49" s="655" t="n">
        <v>0</v>
      </c>
      <c r="P49" s="302" t="n">
        <v>0</v>
      </c>
      <c r="Q49" s="655" t="n">
        <v>0</v>
      </c>
      <c r="R49" s="302" t="n">
        <v>0</v>
      </c>
      <c r="S49" s="655" t="n">
        <v>0</v>
      </c>
      <c r="T49" s="302" t="n">
        <v>0</v>
      </c>
      <c r="U49" s="655" t="n">
        <v>0</v>
      </c>
      <c r="V49" s="302" t="n">
        <v>0</v>
      </c>
      <c r="W49" s="655" t="n">
        <v>0</v>
      </c>
      <c r="X49" s="302" t="n">
        <v>0</v>
      </c>
      <c r="Y49" s="655" t="n">
        <v>0</v>
      </c>
      <c r="Z49" s="302" t="n">
        <v>0</v>
      </c>
      <c r="AA49" s="655" t="n">
        <v>0</v>
      </c>
      <c r="AB49" s="302" t="n">
        <v>0</v>
      </c>
      <c r="AC49" s="655" t="n">
        <v>0</v>
      </c>
      <c r="AD49" s="302" t="n">
        <v>0</v>
      </c>
      <c r="AE49" s="655" t="n">
        <v>0</v>
      </c>
      <c r="AF49" s="302" t="n">
        <v>0</v>
      </c>
      <c r="AG49" s="655" t="n">
        <v>0</v>
      </c>
      <c r="AH49" s="302" t="n">
        <v>0</v>
      </c>
      <c r="AI49" s="655" t="n">
        <v>0</v>
      </c>
      <c r="AJ49" s="302" t="n">
        <v>0</v>
      </c>
      <c r="AK49" s="655" t="n">
        <v>0</v>
      </c>
      <c r="AL49" s="302" t="n">
        <v>0</v>
      </c>
      <c r="AM49" s="655" t="n">
        <v>0</v>
      </c>
      <c r="AN49" s="302" t="n">
        <v>0</v>
      </c>
      <c r="AO49" s="655" t="n">
        <v>0</v>
      </c>
      <c r="AP49" s="302" t="n">
        <v>0</v>
      </c>
      <c r="AQ49" s="655" t="n">
        <v>0</v>
      </c>
      <c r="AR49" s="302" t="n">
        <v>0</v>
      </c>
      <c r="AS49" s="655" t="n">
        <v>0</v>
      </c>
      <c r="AT49" s="302" t="n">
        <v>0</v>
      </c>
      <c r="AU49" s="656" t="n">
        <f aca="false">SUM(S49,U49,W49,Y49,C49,E49,G49,I49,K49,M49,O49,Q49,AA49,AC49,AE49,AG49,AI49,AK49,AM49,AO49,AQ49,AS49)</f>
        <v>0</v>
      </c>
      <c r="AV49" s="657" t="n">
        <f aca="false">SUM(T49,V49,X49,Z49,D49,F49,H49,J49,L49,N49,P49,R49,AB49,AD49,AF49,AH49,AJ49,AL49,AN49,AP49,AR49,AT49)</f>
        <v>0</v>
      </c>
      <c r="AW49" s="658" t="str">
        <f aca="false">IF((AU49+AV49)=(AX49+AY49),"OK","Controllare totale")</f>
        <v>OK</v>
      </c>
      <c r="AX49" s="663" t="n">
        <f aca="false">t1!L49-t3!C49-t3!E49-t3!G49-t3!I49-t3!K49+t3!M49+t3!O49+t3!Q49</f>
        <v>0</v>
      </c>
      <c r="AY49" s="664" t="n">
        <f aca="false">t1!M49-t3!D49-t3!F49-t3!H49-t3!J49-t3!L49+t3!N49+t3!P49+t3!R49</f>
        <v>0</v>
      </c>
      <c r="AZ49" s="297" t="n">
        <f aca="false">t1!N49</f>
        <v>0</v>
      </c>
    </row>
    <row r="50" customFormat="false" ht="17.25" hidden="false" customHeight="true" outlineLevel="0" collapsed="false">
      <c r="A50" s="356" t="s">
        <v>337</v>
      </c>
      <c r="B50" s="665"/>
      <c r="C50" s="666" t="n">
        <f aca="false">SUM(C6:C49)</f>
        <v>0</v>
      </c>
      <c r="D50" s="667" t="n">
        <f aca="false">SUM(D6:D49)</f>
        <v>0</v>
      </c>
      <c r="E50" s="666" t="n">
        <f aca="false">SUM(E6:E49)</f>
        <v>0</v>
      </c>
      <c r="F50" s="667" t="n">
        <f aca="false">SUM(F6:F49)</f>
        <v>0</v>
      </c>
      <c r="G50" s="666" t="n">
        <f aca="false">SUM(G6:G49)</f>
        <v>0</v>
      </c>
      <c r="H50" s="667" t="n">
        <f aca="false">SUM(H6:H49)</f>
        <v>0</v>
      </c>
      <c r="I50" s="666" t="n">
        <f aca="false">SUM(I6:I49)</f>
        <v>0</v>
      </c>
      <c r="J50" s="667" t="n">
        <f aca="false">SUM(J6:J49)</f>
        <v>0</v>
      </c>
      <c r="K50" s="666" t="n">
        <f aca="false">SUM(K6:K49)</f>
        <v>0</v>
      </c>
      <c r="L50" s="667" t="n">
        <f aca="false">SUM(L6:L49)</f>
        <v>0</v>
      </c>
      <c r="M50" s="666" t="n">
        <f aca="false">SUM(M6:M49)</f>
        <v>0</v>
      </c>
      <c r="N50" s="667" t="n">
        <f aca="false">SUM(N6:N49)</f>
        <v>0</v>
      </c>
      <c r="O50" s="666" t="n">
        <f aca="false">SUM(O6:O49)</f>
        <v>0</v>
      </c>
      <c r="P50" s="667" t="n">
        <f aca="false">SUM(P6:P49)</f>
        <v>0</v>
      </c>
      <c r="Q50" s="666" t="n">
        <f aca="false">SUM(Q6:Q49)</f>
        <v>0</v>
      </c>
      <c r="R50" s="667" t="n">
        <f aca="false">SUM(R6:R49)</f>
        <v>0</v>
      </c>
      <c r="S50" s="666" t="n">
        <f aca="false">SUM(S6:S49)</f>
        <v>0</v>
      </c>
      <c r="T50" s="667" t="n">
        <f aca="false">SUM(T6:T49)</f>
        <v>0</v>
      </c>
      <c r="U50" s="666" t="n">
        <f aca="false">SUM(U6:U49)</f>
        <v>0</v>
      </c>
      <c r="V50" s="667" t="n">
        <f aca="false">SUM(V6:V49)</f>
        <v>0</v>
      </c>
      <c r="W50" s="666" t="n">
        <f aca="false">SUM(W6:W49)</f>
        <v>0</v>
      </c>
      <c r="X50" s="667" t="n">
        <f aca="false">SUM(X6:X49)</f>
        <v>0</v>
      </c>
      <c r="Y50" s="666" t="n">
        <f aca="false">SUM(Y6:Y49)</f>
        <v>0</v>
      </c>
      <c r="Z50" s="667" t="n">
        <f aca="false">SUM(Z6:Z49)</f>
        <v>0</v>
      </c>
      <c r="AA50" s="666" t="n">
        <f aca="false">SUM(AA6:AA49)</f>
        <v>0</v>
      </c>
      <c r="AB50" s="667" t="n">
        <f aca="false">SUM(AB6:AB49)</f>
        <v>0</v>
      </c>
      <c r="AC50" s="666" t="n">
        <f aca="false">SUM(AC6:AC49)</f>
        <v>0</v>
      </c>
      <c r="AD50" s="667" t="n">
        <f aca="false">SUM(AD6:AD49)</f>
        <v>0</v>
      </c>
      <c r="AE50" s="666" t="n">
        <f aca="false">SUM(AE6:AE49)</f>
        <v>0</v>
      </c>
      <c r="AF50" s="667" t="n">
        <f aca="false">SUM(AF6:AF49)</f>
        <v>0</v>
      </c>
      <c r="AG50" s="666" t="n">
        <f aca="false">SUM(AG6:AG49)</f>
        <v>0</v>
      </c>
      <c r="AH50" s="667" t="n">
        <f aca="false">SUM(AH6:AH49)</f>
        <v>0</v>
      </c>
      <c r="AI50" s="666" t="n">
        <f aca="false">SUM(AI6:AI49)</f>
        <v>0</v>
      </c>
      <c r="AJ50" s="667" t="n">
        <f aca="false">SUM(AJ6:AJ49)</f>
        <v>0</v>
      </c>
      <c r="AK50" s="666" t="n">
        <f aca="false">SUM(AK6:AK49)</f>
        <v>29</v>
      </c>
      <c r="AL50" s="667" t="n">
        <f aca="false">SUM(AL6:AL49)</f>
        <v>24</v>
      </c>
      <c r="AM50" s="666" t="n">
        <f aca="false">SUM(AM6:AM49)</f>
        <v>0</v>
      </c>
      <c r="AN50" s="667" t="n">
        <f aca="false">SUM(AN6:AN49)</f>
        <v>0</v>
      </c>
      <c r="AO50" s="666" t="n">
        <f aca="false">SUM(AO6:AO49)</f>
        <v>0</v>
      </c>
      <c r="AP50" s="667" t="n">
        <f aca="false">SUM(AP6:AP49)</f>
        <v>0</v>
      </c>
      <c r="AQ50" s="666" t="n">
        <f aca="false">SUM(AQ6:AQ49)</f>
        <v>0</v>
      </c>
      <c r="AR50" s="667" t="n">
        <f aca="false">SUM(AR6:AR49)</f>
        <v>0</v>
      </c>
      <c r="AS50" s="666" t="n">
        <f aca="false">SUM(AS6:AS49)</f>
        <v>0</v>
      </c>
      <c r="AT50" s="667" t="n">
        <f aca="false">SUM(AT6:AT49)</f>
        <v>0</v>
      </c>
      <c r="AU50" s="666" t="n">
        <f aca="false">SUM(AU6:AU49)</f>
        <v>29</v>
      </c>
      <c r="AV50" s="668" t="n">
        <f aca="false">SUM(AV6:AV49)</f>
        <v>24</v>
      </c>
      <c r="AW50" s="658" t="str">
        <f aca="false">IF((AU50+AV50)=(AX50+AY50),"OK","Controllare totale")</f>
        <v>OK</v>
      </c>
      <c r="AX50" s="669" t="n">
        <f aca="false">SUM(AX6:AX49)</f>
        <v>29</v>
      </c>
      <c r="AY50" s="670" t="n">
        <f aca="false">SUM(AY6:AY49)</f>
        <v>24</v>
      </c>
    </row>
    <row r="51" customFormat="false" ht="17.25" hidden="false" customHeight="true" outlineLevel="0" collapsed="false">
      <c r="C51" s="267" t="str">
        <f aca="false">t1!$A$201</f>
        <v>(a) personale a tempo indeterminato al quale viene applicato un contratto di lavoro di tipo privatistico (es.:tipografico,chimico,edile,metalmeccanico,portierato, ecc.)</v>
      </c>
      <c r="M51" s="362"/>
      <c r="N51" s="362"/>
      <c r="O51" s="362"/>
      <c r="P51" s="362"/>
      <c r="Q51" s="362"/>
      <c r="R51" s="362"/>
      <c r="S51" s="361"/>
      <c r="T51" s="361"/>
      <c r="AA51" s="267" t="n">
        <f aca="false">t1!$A$54</f>
        <v>0</v>
      </c>
    </row>
    <row r="52" customFormat="false" ht="11.25" hidden="false" customHeight="true" outlineLevel="0" collapsed="false">
      <c r="C52" s="267" t="str">
        <f aca="false">t1!$A$202</f>
        <v>(b) cfr." istruzioni generali e specifiche di comparto" e "glossario"</v>
      </c>
      <c r="AA52" s="267" t="n">
        <f aca="false">t1!$A$55</f>
        <v>0</v>
      </c>
    </row>
  </sheetData>
  <sheetProtection sheet="true" password="ea98" formatColumns="false" selectLockedCells="true"/>
  <mergeCells count="30">
    <mergeCell ref="A1:A2"/>
    <mergeCell ref="C1:W1"/>
    <mergeCell ref="AA1:AS1"/>
    <mergeCell ref="S2:Z2"/>
    <mergeCell ref="AO2:AV2"/>
    <mergeCell ref="B3:W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X4:AY4"/>
  </mergeCells>
  <conditionalFormatting sqref="A6:AV49">
    <cfRule type="expression" priority="2" aboveAverage="0" equalAverage="0" bottom="0" percent="0" rank="0" text="" dxfId="8">
      <formula>$AZ6&gt;0</formula>
    </cfRule>
  </conditionalFormatting>
  <printOptions headings="false" gridLines="false" gridLinesSet="true" horizontalCentered="true" verticalCentered="true"/>
  <pageMargins left="0.2" right="0.2" top="0.196527777777778" bottom="0.170138888888889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5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7" topLeftCell="AH8" activePane="bottomRight" state="frozen"/>
      <selection pane="topLeft" activeCell="A1" activeCellId="0" sqref="A1"/>
      <selection pane="topRight" activeCell="AH1" activeCellId="0" sqref="AH1"/>
      <selection pane="bottomLeft" activeCell="A8" activeCellId="0" sqref="A8"/>
      <selection pane="bottomRight" activeCell="AH27" activeCellId="0" sqref="AH27"/>
    </sheetView>
  </sheetViews>
  <sheetFormatPr defaultColWidth="10.65625" defaultRowHeight="11.25" zeroHeight="false" outlineLevelRow="0" outlineLevelCol="0"/>
  <cols>
    <col collapsed="false" customWidth="true" hidden="false" outlineLevel="0" max="1" min="1" style="671" width="43.49"/>
    <col collapsed="false" customWidth="true" hidden="false" outlineLevel="0" max="2" min="2" style="672" width="8.82"/>
    <col collapsed="false" customWidth="true" hidden="true" outlineLevel="0" max="6" min="3" style="671" width="11.33"/>
    <col collapsed="false" customWidth="true" hidden="true" outlineLevel="0" max="10" min="7" style="671" width="10.33"/>
    <col collapsed="false" customWidth="false" hidden="true" outlineLevel="0" max="14" min="11" style="671" width="10.65"/>
    <col collapsed="false" customWidth="true" hidden="true" outlineLevel="0" max="20" min="15" style="671" width="9.33"/>
    <col collapsed="false" customWidth="false" hidden="true" outlineLevel="0" max="33" min="21" style="671" width="10.65"/>
    <col collapsed="false" customWidth="true" hidden="false" outlineLevel="0" max="37" min="34" style="671" width="11.33"/>
    <col collapsed="false" customWidth="true" hidden="false" outlineLevel="0" max="41" min="38" style="671" width="10.33"/>
    <col collapsed="false" customWidth="false" hidden="false" outlineLevel="0" max="45" min="42" style="671" width="10.65"/>
    <col collapsed="false" customWidth="true" hidden="false" outlineLevel="0" max="51" min="46" style="671" width="9.33"/>
    <col collapsed="false" customWidth="false" hidden="false" outlineLevel="0" max="53" min="52" style="671" width="10.65"/>
    <col collapsed="false" customWidth="false" hidden="true" outlineLevel="0" max="54" min="54" style="671" width="10.65"/>
    <col collapsed="false" customWidth="false" hidden="false" outlineLevel="0" max="257" min="55" style="671" width="10.65"/>
  </cols>
  <sheetData>
    <row r="1" s="267" customFormat="true" ht="43.5" hidden="false" customHeight="true" outlineLevel="0" collapsed="false">
      <c r="A1" s="673" t="str">
        <f aca="false">t1!A1</f>
        <v>COMPARTO REGIONI ED AUTONOMIE LOCALI - anno 2017</v>
      </c>
      <c r="B1" s="673"/>
      <c r="C1" s="673"/>
      <c r="D1" s="673"/>
      <c r="E1" s="673"/>
      <c r="F1" s="673"/>
      <c r="G1" s="673"/>
      <c r="H1" s="673"/>
      <c r="I1" s="673"/>
      <c r="J1" s="673"/>
      <c r="K1" s="674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AP1" s="674"/>
      <c r="AQ1" s="671"/>
      <c r="AR1" s="671"/>
      <c r="AS1" s="671"/>
      <c r="AT1" s="671"/>
      <c r="AU1" s="671"/>
      <c r="AV1" s="671"/>
      <c r="AW1" s="671"/>
      <c r="AX1" s="671"/>
      <c r="AY1" s="671"/>
      <c r="AZ1" s="671"/>
      <c r="BA1" s="671"/>
      <c r="BB1" s="671"/>
      <c r="BC1" s="671"/>
      <c r="BD1" s="671"/>
    </row>
    <row r="2" customFormat="false" ht="30" hidden="false" customHeight="true" outlineLevel="0" collapsed="false">
      <c r="A2" s="675"/>
      <c r="B2" s="676"/>
      <c r="C2" s="677"/>
      <c r="D2" s="677"/>
      <c r="E2" s="677"/>
      <c r="F2" s="677"/>
      <c r="G2" s="409"/>
      <c r="H2" s="409"/>
      <c r="I2" s="409"/>
      <c r="J2" s="409"/>
      <c r="AH2" s="677"/>
      <c r="AI2" s="677"/>
      <c r="AJ2" s="677"/>
      <c r="AK2" s="677"/>
      <c r="AL2" s="409"/>
      <c r="AM2" s="409"/>
      <c r="AN2" s="409"/>
      <c r="AO2" s="409"/>
    </row>
    <row r="3" customFormat="false" ht="15.75" hidden="false" customHeight="true" outlineLevel="0" collapsed="false">
      <c r="A3" s="678"/>
      <c r="B3" s="679"/>
      <c r="C3" s="680" t="s">
        <v>484</v>
      </c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AH3" s="680" t="s">
        <v>484</v>
      </c>
      <c r="AI3" s="680"/>
      <c r="AJ3" s="680"/>
      <c r="AK3" s="680"/>
      <c r="AL3" s="680"/>
      <c r="AM3" s="680"/>
      <c r="AN3" s="680"/>
      <c r="AO3" s="680"/>
      <c r="AP3" s="680"/>
      <c r="AQ3" s="680"/>
      <c r="AR3" s="680"/>
      <c r="AS3" s="680"/>
      <c r="AT3" s="680"/>
      <c r="AU3" s="680"/>
      <c r="AV3" s="680"/>
      <c r="AW3" s="680"/>
      <c r="AX3" s="680"/>
      <c r="AY3" s="680"/>
      <c r="AZ3" s="680"/>
      <c r="BA3" s="680"/>
    </row>
    <row r="4" customFormat="false" ht="37.5" hidden="false" customHeight="true" outlineLevel="0" collapsed="false">
      <c r="A4" s="681" t="s">
        <v>440</v>
      </c>
      <c r="B4" s="682" t="s">
        <v>242</v>
      </c>
      <c r="C4" s="683" t="s">
        <v>485</v>
      </c>
      <c r="D4" s="683"/>
      <c r="E4" s="684" t="s">
        <v>486</v>
      </c>
      <c r="F4" s="684"/>
      <c r="G4" s="685" t="s">
        <v>487</v>
      </c>
      <c r="H4" s="685"/>
      <c r="I4" s="685" t="s">
        <v>488</v>
      </c>
      <c r="J4" s="685"/>
      <c r="K4" s="683" t="s">
        <v>489</v>
      </c>
      <c r="L4" s="683"/>
      <c r="M4" s="683" t="s">
        <v>490</v>
      </c>
      <c r="N4" s="683"/>
      <c r="O4" s="683" t="s">
        <v>491</v>
      </c>
      <c r="P4" s="683"/>
      <c r="Q4" s="683" t="s">
        <v>492</v>
      </c>
      <c r="R4" s="683"/>
      <c r="S4" s="683" t="s">
        <v>493</v>
      </c>
      <c r="T4" s="683"/>
      <c r="U4" s="683" t="s">
        <v>337</v>
      </c>
      <c r="V4" s="683"/>
      <c r="AH4" s="683" t="s">
        <v>485</v>
      </c>
      <c r="AI4" s="683"/>
      <c r="AJ4" s="684" t="s">
        <v>486</v>
      </c>
      <c r="AK4" s="684"/>
      <c r="AL4" s="685" t="s">
        <v>487</v>
      </c>
      <c r="AM4" s="685"/>
      <c r="AN4" s="685" t="s">
        <v>488</v>
      </c>
      <c r="AO4" s="685"/>
      <c r="AP4" s="683" t="s">
        <v>489</v>
      </c>
      <c r="AQ4" s="683"/>
      <c r="AR4" s="683" t="s">
        <v>490</v>
      </c>
      <c r="AS4" s="683"/>
      <c r="AT4" s="683" t="s">
        <v>491</v>
      </c>
      <c r="AU4" s="683"/>
      <c r="AV4" s="683" t="s">
        <v>492</v>
      </c>
      <c r="AW4" s="683"/>
      <c r="AX4" s="683" t="s">
        <v>493</v>
      </c>
      <c r="AY4" s="683"/>
      <c r="AZ4" s="683" t="s">
        <v>337</v>
      </c>
      <c r="BA4" s="683"/>
    </row>
    <row r="5" customFormat="false" ht="11.25" hidden="false" customHeight="true" outlineLevel="0" collapsed="false">
      <c r="A5" s="497" t="s">
        <v>383</v>
      </c>
      <c r="B5" s="682"/>
      <c r="C5" s="686" t="s">
        <v>494</v>
      </c>
      <c r="D5" s="686"/>
      <c r="E5" s="686" t="s">
        <v>495</v>
      </c>
      <c r="F5" s="686"/>
      <c r="G5" s="686" t="s">
        <v>496</v>
      </c>
      <c r="H5" s="686"/>
      <c r="I5" s="686" t="s">
        <v>497</v>
      </c>
      <c r="J5" s="686"/>
      <c r="K5" s="686" t="s">
        <v>498</v>
      </c>
      <c r="L5" s="686"/>
      <c r="M5" s="687" t="s">
        <v>499</v>
      </c>
      <c r="N5" s="687"/>
      <c r="O5" s="687" t="s">
        <v>500</v>
      </c>
      <c r="P5" s="687"/>
      <c r="Q5" s="687" t="s">
        <v>501</v>
      </c>
      <c r="R5" s="687"/>
      <c r="S5" s="687" t="s">
        <v>502</v>
      </c>
      <c r="T5" s="687"/>
      <c r="U5" s="688"/>
      <c r="V5" s="689"/>
      <c r="AH5" s="686" t="s">
        <v>494</v>
      </c>
      <c r="AI5" s="686"/>
      <c r="AJ5" s="686" t="s">
        <v>495</v>
      </c>
      <c r="AK5" s="686"/>
      <c r="AL5" s="686" t="s">
        <v>496</v>
      </c>
      <c r="AM5" s="686"/>
      <c r="AN5" s="686" t="s">
        <v>497</v>
      </c>
      <c r="AO5" s="686"/>
      <c r="AP5" s="686" t="s">
        <v>498</v>
      </c>
      <c r="AQ5" s="686"/>
      <c r="AR5" s="687" t="s">
        <v>499</v>
      </c>
      <c r="AS5" s="687"/>
      <c r="AT5" s="687" t="s">
        <v>500</v>
      </c>
      <c r="AU5" s="687"/>
      <c r="AV5" s="687" t="s">
        <v>501</v>
      </c>
      <c r="AW5" s="687"/>
      <c r="AX5" s="687" t="s">
        <v>502</v>
      </c>
      <c r="AY5" s="687"/>
      <c r="AZ5" s="688"/>
      <c r="BA5" s="689"/>
    </row>
    <row r="6" customFormat="false" ht="12" hidden="false" customHeight="true" outlineLevel="0" collapsed="false">
      <c r="A6" s="681"/>
      <c r="B6" s="682"/>
      <c r="C6" s="690" t="s">
        <v>247</v>
      </c>
      <c r="D6" s="691" t="s">
        <v>248</v>
      </c>
      <c r="E6" s="690" t="s">
        <v>247</v>
      </c>
      <c r="F6" s="691" t="s">
        <v>248</v>
      </c>
      <c r="G6" s="690" t="s">
        <v>247</v>
      </c>
      <c r="H6" s="691" t="s">
        <v>248</v>
      </c>
      <c r="I6" s="690" t="s">
        <v>247</v>
      </c>
      <c r="J6" s="691" t="s">
        <v>248</v>
      </c>
      <c r="K6" s="690" t="s">
        <v>247</v>
      </c>
      <c r="L6" s="691" t="s">
        <v>248</v>
      </c>
      <c r="M6" s="690" t="s">
        <v>247</v>
      </c>
      <c r="N6" s="691" t="s">
        <v>248</v>
      </c>
      <c r="O6" s="690" t="s">
        <v>247</v>
      </c>
      <c r="P6" s="692" t="s">
        <v>248</v>
      </c>
      <c r="Q6" s="690" t="s">
        <v>247</v>
      </c>
      <c r="R6" s="692" t="s">
        <v>248</v>
      </c>
      <c r="S6" s="690" t="s">
        <v>247</v>
      </c>
      <c r="T6" s="693" t="s">
        <v>248</v>
      </c>
      <c r="U6" s="690" t="s">
        <v>247</v>
      </c>
      <c r="V6" s="691" t="s">
        <v>248</v>
      </c>
      <c r="AH6" s="690" t="s">
        <v>247</v>
      </c>
      <c r="AI6" s="691" t="s">
        <v>248</v>
      </c>
      <c r="AJ6" s="690" t="s">
        <v>247</v>
      </c>
      <c r="AK6" s="691" t="s">
        <v>248</v>
      </c>
      <c r="AL6" s="690" t="s">
        <v>247</v>
      </c>
      <c r="AM6" s="691" t="s">
        <v>248</v>
      </c>
      <c r="AN6" s="690" t="s">
        <v>247</v>
      </c>
      <c r="AO6" s="691" t="s">
        <v>248</v>
      </c>
      <c r="AP6" s="690" t="s">
        <v>247</v>
      </c>
      <c r="AQ6" s="691" t="s">
        <v>248</v>
      </c>
      <c r="AR6" s="690" t="s">
        <v>247</v>
      </c>
      <c r="AS6" s="691" t="s">
        <v>248</v>
      </c>
      <c r="AT6" s="690" t="s">
        <v>247</v>
      </c>
      <c r="AU6" s="692" t="s">
        <v>248</v>
      </c>
      <c r="AV6" s="690" t="s">
        <v>247</v>
      </c>
      <c r="AW6" s="692" t="s">
        <v>248</v>
      </c>
      <c r="AX6" s="690" t="s">
        <v>247</v>
      </c>
      <c r="AY6" s="693" t="s">
        <v>248</v>
      </c>
      <c r="AZ6" s="690" t="s">
        <v>247</v>
      </c>
      <c r="BA6" s="691" t="s">
        <v>248</v>
      </c>
    </row>
    <row r="7" s="701" customFormat="true" ht="9" hidden="false" customHeight="false" outlineLevel="0" collapsed="false">
      <c r="A7" s="694"/>
      <c r="B7" s="695"/>
      <c r="C7" s="696" t="s">
        <v>503</v>
      </c>
      <c r="D7" s="697" t="s">
        <v>503</v>
      </c>
      <c r="E7" s="696" t="s">
        <v>503</v>
      </c>
      <c r="F7" s="697" t="s">
        <v>503</v>
      </c>
      <c r="G7" s="696" t="s">
        <v>503</v>
      </c>
      <c r="H7" s="697" t="s">
        <v>503</v>
      </c>
      <c r="I7" s="696" t="s">
        <v>503</v>
      </c>
      <c r="J7" s="697" t="s">
        <v>503</v>
      </c>
      <c r="K7" s="696" t="s">
        <v>503</v>
      </c>
      <c r="L7" s="697" t="s">
        <v>503</v>
      </c>
      <c r="M7" s="696" t="s">
        <v>503</v>
      </c>
      <c r="N7" s="697" t="s">
        <v>503</v>
      </c>
      <c r="O7" s="696" t="s">
        <v>503</v>
      </c>
      <c r="P7" s="698" t="s">
        <v>503</v>
      </c>
      <c r="Q7" s="696" t="s">
        <v>503</v>
      </c>
      <c r="R7" s="698" t="s">
        <v>503</v>
      </c>
      <c r="S7" s="696" t="s">
        <v>503</v>
      </c>
      <c r="T7" s="698" t="s">
        <v>503</v>
      </c>
      <c r="U7" s="699" t="s">
        <v>503</v>
      </c>
      <c r="V7" s="700" t="s">
        <v>503</v>
      </c>
      <c r="AH7" s="696" t="s">
        <v>503</v>
      </c>
      <c r="AI7" s="697" t="s">
        <v>503</v>
      </c>
      <c r="AJ7" s="696" t="s">
        <v>503</v>
      </c>
      <c r="AK7" s="697" t="s">
        <v>503</v>
      </c>
      <c r="AL7" s="696" t="s">
        <v>503</v>
      </c>
      <c r="AM7" s="697" t="s">
        <v>503</v>
      </c>
      <c r="AN7" s="696" t="s">
        <v>503</v>
      </c>
      <c r="AO7" s="697" t="s">
        <v>503</v>
      </c>
      <c r="AP7" s="696" t="s">
        <v>503</v>
      </c>
      <c r="AQ7" s="697" t="s">
        <v>503</v>
      </c>
      <c r="AR7" s="696" t="s">
        <v>503</v>
      </c>
      <c r="AS7" s="697" t="s">
        <v>503</v>
      </c>
      <c r="AT7" s="696" t="s">
        <v>503</v>
      </c>
      <c r="AU7" s="698" t="s">
        <v>503</v>
      </c>
      <c r="AV7" s="696" t="s">
        <v>503</v>
      </c>
      <c r="AW7" s="698" t="s">
        <v>503</v>
      </c>
      <c r="AX7" s="696" t="s">
        <v>503</v>
      </c>
      <c r="AY7" s="698" t="s">
        <v>503</v>
      </c>
      <c r="AZ7" s="699" t="s">
        <v>503</v>
      </c>
      <c r="BA7" s="700" t="s">
        <v>503</v>
      </c>
    </row>
    <row r="8" customFormat="false" ht="12.95" hidden="false" customHeight="true" outlineLevel="0" collapsed="false">
      <c r="A8" s="289" t="str">
        <f aca="false">t1!A6</f>
        <v>SEGRETARIO A</v>
      </c>
      <c r="B8" s="479" t="str">
        <f aca="false">t1!B6</f>
        <v>0D0102</v>
      </c>
      <c r="C8" s="702" t="n">
        <f aca="false">ROUND(AH8,0)</f>
        <v>0</v>
      </c>
      <c r="D8" s="703" t="n">
        <f aca="false">ROUND(AI8,0)</f>
        <v>0</v>
      </c>
      <c r="E8" s="702" t="n">
        <f aca="false">ROUND(AJ8,0)</f>
        <v>0</v>
      </c>
      <c r="F8" s="703" t="n">
        <f aca="false">ROUND(AK8,0)</f>
        <v>0</v>
      </c>
      <c r="G8" s="702" t="n">
        <f aca="false">ROUND(AL8,0)</f>
        <v>0</v>
      </c>
      <c r="H8" s="703" t="n">
        <f aca="false">ROUND(AM8,0)</f>
        <v>0</v>
      </c>
      <c r="I8" s="702" t="n">
        <f aca="false">ROUND(AN8,0)</f>
        <v>0</v>
      </c>
      <c r="J8" s="703" t="n">
        <f aca="false">ROUND(AO8,0)</f>
        <v>0</v>
      </c>
      <c r="K8" s="702" t="n">
        <f aca="false">ROUND(AP8,0)</f>
        <v>0</v>
      </c>
      <c r="L8" s="703" t="n">
        <f aca="false">ROUND(AQ8,0)</f>
        <v>0</v>
      </c>
      <c r="M8" s="702" t="n">
        <f aca="false">ROUND(AR8,0)</f>
        <v>0</v>
      </c>
      <c r="N8" s="703" t="n">
        <f aca="false">ROUND(AS8,0)</f>
        <v>0</v>
      </c>
      <c r="O8" s="702" t="n">
        <f aca="false">ROUND(AT8,0)</f>
        <v>0</v>
      </c>
      <c r="P8" s="704" t="n">
        <f aca="false">ROUND(AU8,0)</f>
        <v>0</v>
      </c>
      <c r="Q8" s="702" t="n">
        <f aca="false">ROUND(AV8,0)</f>
        <v>0</v>
      </c>
      <c r="R8" s="704" t="n">
        <f aca="false">ROUND(AW8,0)</f>
        <v>0</v>
      </c>
      <c r="S8" s="702" t="n">
        <f aca="false">ROUND(AX8,0)</f>
        <v>0</v>
      </c>
      <c r="T8" s="705" t="n">
        <f aca="false">ROUND(AY8,0)</f>
        <v>0</v>
      </c>
      <c r="U8" s="706" t="n">
        <f aca="false">SUM(C8,E8,G8,I8,K8,M8,O8,Q8,S8)</f>
        <v>0</v>
      </c>
      <c r="V8" s="707" t="n">
        <f aca="false">SUM(D8,F8,H8,J8,L8,N8,P8,R8,T8)</f>
        <v>0</v>
      </c>
      <c r="W8" s="708" t="n">
        <f aca="false">t1!N6</f>
        <v>0</v>
      </c>
      <c r="AH8" s="709" t="n">
        <v>0</v>
      </c>
      <c r="AI8" s="710" t="n">
        <v>0</v>
      </c>
      <c r="AJ8" s="709" t="n">
        <v>0</v>
      </c>
      <c r="AK8" s="710" t="n">
        <v>0</v>
      </c>
      <c r="AL8" s="709" t="n">
        <v>0</v>
      </c>
      <c r="AM8" s="710" t="n">
        <v>0</v>
      </c>
      <c r="AN8" s="709" t="n">
        <v>0</v>
      </c>
      <c r="AO8" s="710" t="n">
        <v>0</v>
      </c>
      <c r="AP8" s="709" t="n">
        <v>0</v>
      </c>
      <c r="AQ8" s="710" t="n">
        <v>0</v>
      </c>
      <c r="AR8" s="709" t="n">
        <v>0</v>
      </c>
      <c r="AS8" s="710" t="n">
        <v>0</v>
      </c>
      <c r="AT8" s="709" t="n">
        <v>0</v>
      </c>
      <c r="AU8" s="711" t="n">
        <v>0</v>
      </c>
      <c r="AV8" s="709" t="n">
        <v>0</v>
      </c>
      <c r="AW8" s="711" t="n">
        <v>0</v>
      </c>
      <c r="AX8" s="709" t="n">
        <v>0</v>
      </c>
      <c r="AY8" s="712" t="n">
        <v>0</v>
      </c>
      <c r="AZ8" s="706" t="n">
        <f aca="false">SUM(AH8,AJ8,AL8,AN8,AP8,AR8,AT8,AV8,AX8)</f>
        <v>0</v>
      </c>
      <c r="BA8" s="707" t="n">
        <f aca="false">SUM(AI8,AK8,AM8,AO8,AQ8,AS8,AU8,AW8,AY8)</f>
        <v>0</v>
      </c>
      <c r="BB8" s="708" t="n">
        <f aca="false">t1!AS6</f>
        <v>0</v>
      </c>
    </row>
    <row r="9" customFormat="false" ht="12.95" hidden="false" customHeight="true" outlineLevel="0" collapsed="false">
      <c r="A9" s="289" t="str">
        <f aca="false">t1!A7</f>
        <v>SEGRETARIO B</v>
      </c>
      <c r="B9" s="479" t="str">
        <f aca="false">t1!B7</f>
        <v>0D0103</v>
      </c>
      <c r="C9" s="702" t="n">
        <f aca="false">ROUND(AH9,0)</f>
        <v>0</v>
      </c>
      <c r="D9" s="703" t="n">
        <f aca="false">ROUND(AI9,0)</f>
        <v>0</v>
      </c>
      <c r="E9" s="702" t="n">
        <f aca="false">ROUND(AJ9,0)</f>
        <v>0</v>
      </c>
      <c r="F9" s="703" t="n">
        <f aca="false">ROUND(AK9,0)</f>
        <v>0</v>
      </c>
      <c r="G9" s="702" t="n">
        <f aca="false">ROUND(AL9,0)</f>
        <v>0</v>
      </c>
      <c r="H9" s="703" t="n">
        <f aca="false">ROUND(AM9,0)</f>
        <v>0</v>
      </c>
      <c r="I9" s="702" t="n">
        <f aca="false">ROUND(AN9,0)</f>
        <v>0</v>
      </c>
      <c r="J9" s="703" t="n">
        <f aca="false">ROUND(AO9,0)</f>
        <v>0</v>
      </c>
      <c r="K9" s="702" t="n">
        <f aca="false">ROUND(AP9,0)</f>
        <v>0</v>
      </c>
      <c r="L9" s="703" t="n">
        <f aca="false">ROUND(AQ9,0)</f>
        <v>0</v>
      </c>
      <c r="M9" s="702" t="n">
        <f aca="false">ROUND(AR9,0)</f>
        <v>0</v>
      </c>
      <c r="N9" s="703" t="n">
        <f aca="false">ROUND(AS9,0)</f>
        <v>0</v>
      </c>
      <c r="O9" s="702" t="n">
        <f aca="false">ROUND(AT9,0)</f>
        <v>0</v>
      </c>
      <c r="P9" s="704" t="n">
        <f aca="false">ROUND(AU9,0)</f>
        <v>0</v>
      </c>
      <c r="Q9" s="702" t="n">
        <f aca="false">ROUND(AV9,0)</f>
        <v>0</v>
      </c>
      <c r="R9" s="704" t="n">
        <f aca="false">ROUND(AW9,0)</f>
        <v>0</v>
      </c>
      <c r="S9" s="702" t="n">
        <f aca="false">ROUND(AX9,0)</f>
        <v>0</v>
      </c>
      <c r="T9" s="705" t="n">
        <f aca="false">ROUND(AY9,0)</f>
        <v>0</v>
      </c>
      <c r="U9" s="713" t="n">
        <f aca="false">SUM(C9,E9,G9,I9,K9,M9,O9,Q9,S9)</f>
        <v>0</v>
      </c>
      <c r="V9" s="714" t="n">
        <f aca="false">SUM(D9,F9,H9,J9,L9,N9,P9,R9,T9)</f>
        <v>0</v>
      </c>
      <c r="W9" s="708" t="n">
        <f aca="false">t1!N7</f>
        <v>0</v>
      </c>
      <c r="AH9" s="709" t="n">
        <v>0</v>
      </c>
      <c r="AI9" s="710" t="n">
        <v>0</v>
      </c>
      <c r="AJ9" s="709" t="n">
        <v>0</v>
      </c>
      <c r="AK9" s="710" t="n">
        <v>0</v>
      </c>
      <c r="AL9" s="709" t="n">
        <v>0</v>
      </c>
      <c r="AM9" s="710" t="n">
        <v>0</v>
      </c>
      <c r="AN9" s="709" t="n">
        <v>0</v>
      </c>
      <c r="AO9" s="710" t="n">
        <v>0</v>
      </c>
      <c r="AP9" s="709" t="n">
        <v>0</v>
      </c>
      <c r="AQ9" s="710" t="n">
        <v>0</v>
      </c>
      <c r="AR9" s="709" t="n">
        <v>0</v>
      </c>
      <c r="AS9" s="710" t="n">
        <v>0</v>
      </c>
      <c r="AT9" s="709" t="n">
        <v>0</v>
      </c>
      <c r="AU9" s="711" t="n">
        <v>0</v>
      </c>
      <c r="AV9" s="709" t="n">
        <v>0</v>
      </c>
      <c r="AW9" s="711" t="n">
        <v>0</v>
      </c>
      <c r="AX9" s="709" t="n">
        <v>0</v>
      </c>
      <c r="AY9" s="712" t="n">
        <v>0</v>
      </c>
      <c r="AZ9" s="713" t="n">
        <f aca="false">SUM(AH9,AJ9,AL9,AN9,AP9,AR9,AT9,AV9,AX9)</f>
        <v>0</v>
      </c>
      <c r="BA9" s="714" t="n">
        <f aca="false">SUM(AI9,AK9,AM9,AO9,AQ9,AS9,AU9,AW9,AY9)</f>
        <v>0</v>
      </c>
      <c r="BB9" s="708" t="n">
        <f aca="false">t1!AS7</f>
        <v>0</v>
      </c>
    </row>
    <row r="10" customFormat="false" ht="12.95" hidden="false" customHeight="true" outlineLevel="0" collapsed="false">
      <c r="A10" s="289" t="str">
        <f aca="false">t1!A8</f>
        <v>SEGRETARIO C</v>
      </c>
      <c r="B10" s="479" t="str">
        <f aca="false">t1!B8</f>
        <v>0D0485</v>
      </c>
      <c r="C10" s="702" t="n">
        <f aca="false">ROUND(AH10,0)</f>
        <v>0</v>
      </c>
      <c r="D10" s="703" t="n">
        <f aca="false">ROUND(AI10,0)</f>
        <v>0</v>
      </c>
      <c r="E10" s="702" t="n">
        <f aca="false">ROUND(AJ10,0)</f>
        <v>0</v>
      </c>
      <c r="F10" s="703" t="n">
        <f aca="false">ROUND(AK10,0)</f>
        <v>0</v>
      </c>
      <c r="G10" s="702" t="n">
        <f aca="false">ROUND(AL10,0)</f>
        <v>0</v>
      </c>
      <c r="H10" s="703" t="n">
        <f aca="false">ROUND(AM10,0)</f>
        <v>0</v>
      </c>
      <c r="I10" s="702" t="n">
        <f aca="false">ROUND(AN10,0)</f>
        <v>0</v>
      </c>
      <c r="J10" s="703" t="n">
        <f aca="false">ROUND(AO10,0)</f>
        <v>0</v>
      </c>
      <c r="K10" s="702" t="n">
        <f aca="false">ROUND(AP10,0)</f>
        <v>0</v>
      </c>
      <c r="L10" s="703" t="n">
        <f aca="false">ROUND(AQ10,0)</f>
        <v>0</v>
      </c>
      <c r="M10" s="702" t="n">
        <f aca="false">ROUND(AR10,0)</f>
        <v>0</v>
      </c>
      <c r="N10" s="703" t="n">
        <f aca="false">ROUND(AS10,0)</f>
        <v>0</v>
      </c>
      <c r="O10" s="702" t="n">
        <f aca="false">ROUND(AT10,0)</f>
        <v>0</v>
      </c>
      <c r="P10" s="704" t="n">
        <f aca="false">ROUND(AU10,0)</f>
        <v>0</v>
      </c>
      <c r="Q10" s="702" t="n">
        <f aca="false">ROUND(AV10,0)</f>
        <v>0</v>
      </c>
      <c r="R10" s="704" t="n">
        <f aca="false">ROUND(AW10,0)</f>
        <v>0</v>
      </c>
      <c r="S10" s="702" t="n">
        <f aca="false">ROUND(AX10,0)</f>
        <v>0</v>
      </c>
      <c r="T10" s="705" t="n">
        <f aca="false">ROUND(AY10,0)</f>
        <v>0</v>
      </c>
      <c r="U10" s="713" t="n">
        <f aca="false">SUM(C10,E10,G10,I10,K10,M10,O10,Q10,S10)</f>
        <v>0</v>
      </c>
      <c r="V10" s="714" t="n">
        <f aca="false">SUM(D10,F10,H10,J10,L10,N10,P10,R10,T10)</f>
        <v>0</v>
      </c>
      <c r="W10" s="708" t="n">
        <f aca="false">t1!N8</f>
        <v>0</v>
      </c>
      <c r="AH10" s="709" t="n">
        <v>0</v>
      </c>
      <c r="AI10" s="710" t="n">
        <v>0</v>
      </c>
      <c r="AJ10" s="709" t="n">
        <v>0</v>
      </c>
      <c r="AK10" s="710" t="n">
        <v>0</v>
      </c>
      <c r="AL10" s="709" t="n">
        <v>0</v>
      </c>
      <c r="AM10" s="710" t="n">
        <v>0</v>
      </c>
      <c r="AN10" s="709" t="n">
        <v>0</v>
      </c>
      <c r="AO10" s="710" t="n">
        <v>0</v>
      </c>
      <c r="AP10" s="709" t="n">
        <v>0</v>
      </c>
      <c r="AQ10" s="710" t="n">
        <v>0</v>
      </c>
      <c r="AR10" s="709" t="n">
        <v>0</v>
      </c>
      <c r="AS10" s="710" t="n">
        <v>0</v>
      </c>
      <c r="AT10" s="709" t="n">
        <v>0</v>
      </c>
      <c r="AU10" s="711" t="n">
        <v>0</v>
      </c>
      <c r="AV10" s="709" t="n">
        <v>0</v>
      </c>
      <c r="AW10" s="711" t="n">
        <v>0</v>
      </c>
      <c r="AX10" s="709" t="n">
        <v>0</v>
      </c>
      <c r="AY10" s="712" t="n">
        <v>0</v>
      </c>
      <c r="AZ10" s="713" t="n">
        <f aca="false">SUM(AH10,AJ10,AL10,AN10,AP10,AR10,AT10,AV10,AX10)</f>
        <v>0</v>
      </c>
      <c r="BA10" s="714" t="n">
        <f aca="false">SUM(AI10,AK10,AM10,AO10,AQ10,AS10,AU10,AW10,AY10)</f>
        <v>0</v>
      </c>
      <c r="BB10" s="708" t="n">
        <f aca="false">t1!AS8</f>
        <v>0</v>
      </c>
    </row>
    <row r="11" customFormat="false" ht="12.95" hidden="false" customHeight="true" outlineLevel="0" collapsed="false">
      <c r="A11" s="289" t="str">
        <f aca="false">t1!A9</f>
        <v>SEGRETARIO GENERALE CCIAA</v>
      </c>
      <c r="B11" s="479" t="str">
        <f aca="false">t1!B9</f>
        <v>0D0104</v>
      </c>
      <c r="C11" s="702" t="n">
        <f aca="false">ROUND(AH11,0)</f>
        <v>0</v>
      </c>
      <c r="D11" s="703" t="n">
        <f aca="false">ROUND(AI11,0)</f>
        <v>0</v>
      </c>
      <c r="E11" s="702" t="n">
        <f aca="false">ROUND(AJ11,0)</f>
        <v>0</v>
      </c>
      <c r="F11" s="703" t="n">
        <f aca="false">ROUND(AK11,0)</f>
        <v>0</v>
      </c>
      <c r="G11" s="702" t="n">
        <f aca="false">ROUND(AL11,0)</f>
        <v>0</v>
      </c>
      <c r="H11" s="703" t="n">
        <f aca="false">ROUND(AM11,0)</f>
        <v>0</v>
      </c>
      <c r="I11" s="702" t="n">
        <f aca="false">ROUND(AN11,0)</f>
        <v>0</v>
      </c>
      <c r="J11" s="703" t="n">
        <f aca="false">ROUND(AO11,0)</f>
        <v>0</v>
      </c>
      <c r="K11" s="702" t="n">
        <f aca="false">ROUND(AP11,0)</f>
        <v>0</v>
      </c>
      <c r="L11" s="703" t="n">
        <f aca="false">ROUND(AQ11,0)</f>
        <v>0</v>
      </c>
      <c r="M11" s="702" t="n">
        <f aca="false">ROUND(AR11,0)</f>
        <v>0</v>
      </c>
      <c r="N11" s="703" t="n">
        <f aca="false">ROUND(AS11,0)</f>
        <v>0</v>
      </c>
      <c r="O11" s="702" t="n">
        <f aca="false">ROUND(AT11,0)</f>
        <v>0</v>
      </c>
      <c r="P11" s="704" t="n">
        <f aca="false">ROUND(AU11,0)</f>
        <v>0</v>
      </c>
      <c r="Q11" s="702" t="n">
        <f aca="false">ROUND(AV11,0)</f>
        <v>0</v>
      </c>
      <c r="R11" s="704" t="n">
        <f aca="false">ROUND(AW11,0)</f>
        <v>0</v>
      </c>
      <c r="S11" s="702" t="n">
        <f aca="false">ROUND(AX11,0)</f>
        <v>0</v>
      </c>
      <c r="T11" s="705" t="n">
        <f aca="false">ROUND(AY11,0)</f>
        <v>0</v>
      </c>
      <c r="U11" s="713" t="n">
        <f aca="false">SUM(C11,E11,G11,I11,K11,M11,O11,Q11,S11)</f>
        <v>0</v>
      </c>
      <c r="V11" s="714" t="n">
        <f aca="false">SUM(D11,F11,H11,J11,L11,N11,P11,R11,T11)</f>
        <v>0</v>
      </c>
      <c r="W11" s="708" t="n">
        <f aca="false">t1!N9</f>
        <v>0</v>
      </c>
      <c r="AH11" s="709" t="n">
        <v>0</v>
      </c>
      <c r="AI11" s="710" t="n">
        <v>0</v>
      </c>
      <c r="AJ11" s="709" t="n">
        <v>0</v>
      </c>
      <c r="AK11" s="710" t="n">
        <v>0</v>
      </c>
      <c r="AL11" s="709" t="n">
        <v>0</v>
      </c>
      <c r="AM11" s="710" t="n">
        <v>0</v>
      </c>
      <c r="AN11" s="709" t="n">
        <v>0</v>
      </c>
      <c r="AO11" s="710" t="n">
        <v>0</v>
      </c>
      <c r="AP11" s="709" t="n">
        <v>0</v>
      </c>
      <c r="AQ11" s="710" t="n">
        <v>0</v>
      </c>
      <c r="AR11" s="709" t="n">
        <v>0</v>
      </c>
      <c r="AS11" s="710" t="n">
        <v>0</v>
      </c>
      <c r="AT11" s="709" t="n">
        <v>0</v>
      </c>
      <c r="AU11" s="711" t="n">
        <v>0</v>
      </c>
      <c r="AV11" s="709" t="n">
        <v>0</v>
      </c>
      <c r="AW11" s="711" t="n">
        <v>0</v>
      </c>
      <c r="AX11" s="709" t="n">
        <v>0</v>
      </c>
      <c r="AY11" s="712" t="n">
        <v>0</v>
      </c>
      <c r="AZ11" s="713" t="n">
        <f aca="false">SUM(AH11,AJ11,AL11,AN11,AP11,AR11,AT11,AV11,AX11)</f>
        <v>0</v>
      </c>
      <c r="BA11" s="714" t="n">
        <f aca="false">SUM(AI11,AK11,AM11,AO11,AQ11,AS11,AU11,AW11,AY11)</f>
        <v>0</v>
      </c>
      <c r="BB11" s="708" t="n">
        <f aca="false">t1!AS9</f>
        <v>0</v>
      </c>
    </row>
    <row r="12" customFormat="false" ht="12.95" hidden="false" customHeight="true" outlineLevel="0" collapsed="false">
      <c r="A12" s="289" t="str">
        <f aca="false">t1!A10</f>
        <v>DIRETTORE  GENERALE</v>
      </c>
      <c r="B12" s="479" t="str">
        <f aca="false">t1!B10</f>
        <v>0D0097</v>
      </c>
      <c r="C12" s="702" t="n">
        <f aca="false">ROUND(AH12,0)</f>
        <v>0</v>
      </c>
      <c r="D12" s="703" t="n">
        <f aca="false">ROUND(AI12,0)</f>
        <v>0</v>
      </c>
      <c r="E12" s="702" t="n">
        <f aca="false">ROUND(AJ12,0)</f>
        <v>0</v>
      </c>
      <c r="F12" s="703" t="n">
        <f aca="false">ROUND(AK12,0)</f>
        <v>0</v>
      </c>
      <c r="G12" s="702" t="n">
        <f aca="false">ROUND(AL12,0)</f>
        <v>0</v>
      </c>
      <c r="H12" s="703" t="n">
        <f aca="false">ROUND(AM12,0)</f>
        <v>0</v>
      </c>
      <c r="I12" s="702" t="n">
        <f aca="false">ROUND(AN12,0)</f>
        <v>0</v>
      </c>
      <c r="J12" s="703" t="n">
        <f aca="false">ROUND(AO12,0)</f>
        <v>0</v>
      </c>
      <c r="K12" s="702" t="n">
        <f aca="false">ROUND(AP12,0)</f>
        <v>0</v>
      </c>
      <c r="L12" s="703" t="n">
        <f aca="false">ROUND(AQ12,0)</f>
        <v>0</v>
      </c>
      <c r="M12" s="702" t="n">
        <f aca="false">ROUND(AR12,0)</f>
        <v>0</v>
      </c>
      <c r="N12" s="703" t="n">
        <f aca="false">ROUND(AS12,0)</f>
        <v>0</v>
      </c>
      <c r="O12" s="702" t="n">
        <f aca="false">ROUND(AT12,0)</f>
        <v>0</v>
      </c>
      <c r="P12" s="704" t="n">
        <f aca="false">ROUND(AU12,0)</f>
        <v>0</v>
      </c>
      <c r="Q12" s="702" t="n">
        <f aca="false">ROUND(AV12,0)</f>
        <v>0</v>
      </c>
      <c r="R12" s="704" t="n">
        <f aca="false">ROUND(AW12,0)</f>
        <v>0</v>
      </c>
      <c r="S12" s="702" t="n">
        <f aca="false">ROUND(AX12,0)</f>
        <v>0</v>
      </c>
      <c r="T12" s="705" t="n">
        <f aca="false">ROUND(AY12,0)</f>
        <v>0</v>
      </c>
      <c r="U12" s="713" t="n">
        <f aca="false">SUM(C12,E12,G12,I12,K12,M12,O12,Q12,S12)</f>
        <v>0</v>
      </c>
      <c r="V12" s="714" t="n">
        <f aca="false">SUM(D12,F12,H12,J12,L12,N12,P12,R12,T12)</f>
        <v>0</v>
      </c>
      <c r="W12" s="708" t="n">
        <f aca="false">t1!N10</f>
        <v>0</v>
      </c>
      <c r="AH12" s="709" t="n">
        <v>0</v>
      </c>
      <c r="AI12" s="710" t="n">
        <v>0</v>
      </c>
      <c r="AJ12" s="709" t="n">
        <v>0</v>
      </c>
      <c r="AK12" s="710" t="n">
        <v>0</v>
      </c>
      <c r="AL12" s="709" t="n">
        <v>0</v>
      </c>
      <c r="AM12" s="710" t="n">
        <v>0</v>
      </c>
      <c r="AN12" s="709" t="n">
        <v>0</v>
      </c>
      <c r="AO12" s="710" t="n">
        <v>0</v>
      </c>
      <c r="AP12" s="709" t="n">
        <v>0</v>
      </c>
      <c r="AQ12" s="710" t="n">
        <v>0</v>
      </c>
      <c r="AR12" s="709" t="n">
        <v>0</v>
      </c>
      <c r="AS12" s="710" t="n">
        <v>0</v>
      </c>
      <c r="AT12" s="709" t="n">
        <v>0</v>
      </c>
      <c r="AU12" s="711" t="n">
        <v>0</v>
      </c>
      <c r="AV12" s="709" t="n">
        <v>0</v>
      </c>
      <c r="AW12" s="711" t="n">
        <v>0</v>
      </c>
      <c r="AX12" s="709" t="n">
        <v>0</v>
      </c>
      <c r="AY12" s="712" t="n">
        <v>0</v>
      </c>
      <c r="AZ12" s="713" t="n">
        <f aca="false">SUM(AH12,AJ12,AL12,AN12,AP12,AR12,AT12,AV12,AX12)</f>
        <v>0</v>
      </c>
      <c r="BA12" s="714" t="n">
        <f aca="false">SUM(AI12,AK12,AM12,AO12,AQ12,AS12,AU12,AW12,AY12)</f>
        <v>0</v>
      </c>
      <c r="BB12" s="708" t="n">
        <f aca="false">t1!AS10</f>
        <v>0</v>
      </c>
    </row>
    <row r="13" customFormat="false" ht="12.95" hidden="false" customHeight="true" outlineLevel="0" collapsed="false">
      <c r="A13" s="289" t="str">
        <f aca="false">t1!A11</f>
        <v>DIRIGENTE FUORI D.O. art.110 c.2 TUEL</v>
      </c>
      <c r="B13" s="479" t="str">
        <f aca="false">t1!B11</f>
        <v>0D0098</v>
      </c>
      <c r="C13" s="702" t="n">
        <f aca="false">ROUND(AH13,0)</f>
        <v>0</v>
      </c>
      <c r="D13" s="703" t="n">
        <f aca="false">ROUND(AI13,0)</f>
        <v>0</v>
      </c>
      <c r="E13" s="702" t="n">
        <f aca="false">ROUND(AJ13,0)</f>
        <v>0</v>
      </c>
      <c r="F13" s="703" t="n">
        <f aca="false">ROUND(AK13,0)</f>
        <v>0</v>
      </c>
      <c r="G13" s="702" t="n">
        <f aca="false">ROUND(AL13,0)</f>
        <v>0</v>
      </c>
      <c r="H13" s="703" t="n">
        <f aca="false">ROUND(AM13,0)</f>
        <v>0</v>
      </c>
      <c r="I13" s="702" t="n">
        <f aca="false">ROUND(AN13,0)</f>
        <v>0</v>
      </c>
      <c r="J13" s="703" t="n">
        <f aca="false">ROUND(AO13,0)</f>
        <v>0</v>
      </c>
      <c r="K13" s="702" t="n">
        <f aca="false">ROUND(AP13,0)</f>
        <v>0</v>
      </c>
      <c r="L13" s="703" t="n">
        <f aca="false">ROUND(AQ13,0)</f>
        <v>0</v>
      </c>
      <c r="M13" s="702" t="n">
        <f aca="false">ROUND(AR13,0)</f>
        <v>0</v>
      </c>
      <c r="N13" s="703" t="n">
        <f aca="false">ROUND(AS13,0)</f>
        <v>0</v>
      </c>
      <c r="O13" s="702" t="n">
        <f aca="false">ROUND(AT13,0)</f>
        <v>0</v>
      </c>
      <c r="P13" s="704" t="n">
        <f aca="false">ROUND(AU13,0)</f>
        <v>0</v>
      </c>
      <c r="Q13" s="702" t="n">
        <f aca="false">ROUND(AV13,0)</f>
        <v>0</v>
      </c>
      <c r="R13" s="704" t="n">
        <f aca="false">ROUND(AW13,0)</f>
        <v>0</v>
      </c>
      <c r="S13" s="702" t="n">
        <f aca="false">ROUND(AX13,0)</f>
        <v>0</v>
      </c>
      <c r="T13" s="705" t="n">
        <f aca="false">ROUND(AY13,0)</f>
        <v>0</v>
      </c>
      <c r="U13" s="713" t="n">
        <f aca="false">SUM(C13,E13,G13,I13,K13,M13,O13,Q13,S13)</f>
        <v>0</v>
      </c>
      <c r="V13" s="714" t="n">
        <f aca="false">SUM(D13,F13,H13,J13,L13,N13,P13,R13,T13)</f>
        <v>0</v>
      </c>
      <c r="W13" s="708" t="n">
        <f aca="false">t1!N11</f>
        <v>0</v>
      </c>
      <c r="AH13" s="709" t="n">
        <v>0</v>
      </c>
      <c r="AI13" s="710" t="n">
        <v>0</v>
      </c>
      <c r="AJ13" s="709" t="n">
        <v>0</v>
      </c>
      <c r="AK13" s="710" t="n">
        <v>0</v>
      </c>
      <c r="AL13" s="709" t="n">
        <v>0</v>
      </c>
      <c r="AM13" s="710" t="n">
        <v>0</v>
      </c>
      <c r="AN13" s="709" t="n">
        <v>0</v>
      </c>
      <c r="AO13" s="710" t="n">
        <v>0</v>
      </c>
      <c r="AP13" s="709" t="n">
        <v>0</v>
      </c>
      <c r="AQ13" s="710" t="n">
        <v>0</v>
      </c>
      <c r="AR13" s="709" t="n">
        <v>0</v>
      </c>
      <c r="AS13" s="710" t="n">
        <v>0</v>
      </c>
      <c r="AT13" s="709" t="n">
        <v>0</v>
      </c>
      <c r="AU13" s="711" t="n">
        <v>0</v>
      </c>
      <c r="AV13" s="709" t="n">
        <v>0</v>
      </c>
      <c r="AW13" s="711" t="n">
        <v>0</v>
      </c>
      <c r="AX13" s="709" t="n">
        <v>0</v>
      </c>
      <c r="AY13" s="712" t="n">
        <v>0</v>
      </c>
      <c r="AZ13" s="713" t="n">
        <f aca="false">SUM(AH13,AJ13,AL13,AN13,AP13,AR13,AT13,AV13,AX13)</f>
        <v>0</v>
      </c>
      <c r="BA13" s="714" t="n">
        <f aca="false">SUM(AI13,AK13,AM13,AO13,AQ13,AS13,AU13,AW13,AY13)</f>
        <v>0</v>
      </c>
      <c r="BB13" s="708" t="n">
        <f aca="false">t1!AS11</f>
        <v>0</v>
      </c>
    </row>
    <row r="14" customFormat="false" ht="12.95" hidden="false" customHeight="true" outlineLevel="0" collapsed="false">
      <c r="A14" s="289" t="str">
        <f aca="false">t1!A12</f>
        <v>ALTE SPECIALIZZ. FUORI D.O.art.110 c.2 TUEL</v>
      </c>
      <c r="B14" s="479" t="str">
        <f aca="false">t1!B12</f>
        <v>0D0095</v>
      </c>
      <c r="C14" s="702" t="n">
        <f aca="false">ROUND(AH14,0)</f>
        <v>0</v>
      </c>
      <c r="D14" s="703" t="n">
        <f aca="false">ROUND(AI14,0)</f>
        <v>0</v>
      </c>
      <c r="E14" s="702" t="n">
        <f aca="false">ROUND(AJ14,0)</f>
        <v>0</v>
      </c>
      <c r="F14" s="703" t="n">
        <f aca="false">ROUND(AK14,0)</f>
        <v>0</v>
      </c>
      <c r="G14" s="702" t="n">
        <f aca="false">ROUND(AL14,0)</f>
        <v>0</v>
      </c>
      <c r="H14" s="703" t="n">
        <f aca="false">ROUND(AM14,0)</f>
        <v>0</v>
      </c>
      <c r="I14" s="702" t="n">
        <f aca="false">ROUND(AN14,0)</f>
        <v>0</v>
      </c>
      <c r="J14" s="703" t="n">
        <f aca="false">ROUND(AO14,0)</f>
        <v>0</v>
      </c>
      <c r="K14" s="702" t="n">
        <f aca="false">ROUND(AP14,0)</f>
        <v>0</v>
      </c>
      <c r="L14" s="703" t="n">
        <f aca="false">ROUND(AQ14,0)</f>
        <v>0</v>
      </c>
      <c r="M14" s="702" t="n">
        <f aca="false">ROUND(AR14,0)</f>
        <v>0</v>
      </c>
      <c r="N14" s="703" t="n">
        <f aca="false">ROUND(AS14,0)</f>
        <v>0</v>
      </c>
      <c r="O14" s="702" t="n">
        <f aca="false">ROUND(AT14,0)</f>
        <v>0</v>
      </c>
      <c r="P14" s="704" t="n">
        <f aca="false">ROUND(AU14,0)</f>
        <v>0</v>
      </c>
      <c r="Q14" s="702" t="n">
        <f aca="false">ROUND(AV14,0)</f>
        <v>0</v>
      </c>
      <c r="R14" s="704" t="n">
        <f aca="false">ROUND(AW14,0)</f>
        <v>0</v>
      </c>
      <c r="S14" s="702" t="n">
        <f aca="false">ROUND(AX14,0)</f>
        <v>0</v>
      </c>
      <c r="T14" s="705" t="n">
        <f aca="false">ROUND(AY14,0)</f>
        <v>0</v>
      </c>
      <c r="U14" s="713" t="n">
        <f aca="false">SUM(C14,E14,G14,I14,K14,M14,O14,Q14,S14)</f>
        <v>0</v>
      </c>
      <c r="V14" s="714" t="n">
        <f aca="false">SUM(D14,F14,H14,J14,L14,N14,P14,R14,T14)</f>
        <v>0</v>
      </c>
      <c r="W14" s="708" t="n">
        <f aca="false">t1!N12</f>
        <v>0</v>
      </c>
      <c r="AH14" s="709" t="n">
        <v>0</v>
      </c>
      <c r="AI14" s="710" t="n">
        <v>0</v>
      </c>
      <c r="AJ14" s="709" t="n">
        <v>0</v>
      </c>
      <c r="AK14" s="710" t="n">
        <v>0</v>
      </c>
      <c r="AL14" s="709" t="n">
        <v>0</v>
      </c>
      <c r="AM14" s="710" t="n">
        <v>0</v>
      </c>
      <c r="AN14" s="709" t="n">
        <v>0</v>
      </c>
      <c r="AO14" s="710" t="n">
        <v>0</v>
      </c>
      <c r="AP14" s="709" t="n">
        <v>0</v>
      </c>
      <c r="AQ14" s="710" t="n">
        <v>0</v>
      </c>
      <c r="AR14" s="709" t="n">
        <v>0</v>
      </c>
      <c r="AS14" s="710" t="n">
        <v>0</v>
      </c>
      <c r="AT14" s="709" t="n">
        <v>0</v>
      </c>
      <c r="AU14" s="711" t="n">
        <v>0</v>
      </c>
      <c r="AV14" s="709" t="n">
        <v>0</v>
      </c>
      <c r="AW14" s="711" t="n">
        <v>0</v>
      </c>
      <c r="AX14" s="709" t="n">
        <v>0</v>
      </c>
      <c r="AY14" s="712" t="n">
        <v>0</v>
      </c>
      <c r="AZ14" s="713" t="n">
        <f aca="false">SUM(AH14,AJ14,AL14,AN14,AP14,AR14,AT14,AV14,AX14)</f>
        <v>0</v>
      </c>
      <c r="BA14" s="714" t="n">
        <f aca="false">SUM(AI14,AK14,AM14,AO14,AQ14,AS14,AU14,AW14,AY14)</f>
        <v>0</v>
      </c>
      <c r="BB14" s="708" t="n">
        <f aca="false">t1!AS12</f>
        <v>0</v>
      </c>
    </row>
    <row r="15" customFormat="false" ht="12.95" hidden="false" customHeight="true" outlineLevel="0" collapsed="false">
      <c r="A15" s="289" t="str">
        <f aca="false">t1!A13</f>
        <v>DIRIGENTE A TEMPO INDETERMINATO</v>
      </c>
      <c r="B15" s="479" t="str">
        <f aca="false">t1!B13</f>
        <v>0D0164</v>
      </c>
      <c r="C15" s="702" t="n">
        <f aca="false">ROUND(AH15,0)</f>
        <v>0</v>
      </c>
      <c r="D15" s="703" t="n">
        <f aca="false">ROUND(AI15,0)</f>
        <v>6</v>
      </c>
      <c r="E15" s="702" t="n">
        <f aca="false">ROUND(AJ15,0)</f>
        <v>0</v>
      </c>
      <c r="F15" s="703" t="n">
        <f aca="false">ROUND(AK15,0)</f>
        <v>0</v>
      </c>
      <c r="G15" s="702" t="n">
        <f aca="false">ROUND(AL15,0)</f>
        <v>0</v>
      </c>
      <c r="H15" s="703" t="n">
        <f aca="false">ROUND(AM15,0)</f>
        <v>0</v>
      </c>
      <c r="I15" s="702" t="n">
        <f aca="false">ROUND(AN15,0)</f>
        <v>0</v>
      </c>
      <c r="J15" s="703" t="n">
        <f aca="false">ROUND(AO15,0)</f>
        <v>0</v>
      </c>
      <c r="K15" s="702" t="n">
        <f aca="false">ROUND(AP15,0)</f>
        <v>0</v>
      </c>
      <c r="L15" s="703" t="n">
        <f aca="false">ROUND(AQ15,0)</f>
        <v>0</v>
      </c>
      <c r="M15" s="702" t="n">
        <f aca="false">ROUND(AR15,0)</f>
        <v>0</v>
      </c>
      <c r="N15" s="703" t="n">
        <f aca="false">ROUND(AS15,0)</f>
        <v>0</v>
      </c>
      <c r="O15" s="702" t="n">
        <f aca="false">ROUND(AT15,0)</f>
        <v>0</v>
      </c>
      <c r="P15" s="704" t="n">
        <f aca="false">ROUND(AU15,0)</f>
        <v>0</v>
      </c>
      <c r="Q15" s="702" t="n">
        <f aca="false">ROUND(AV15,0)</f>
        <v>0</v>
      </c>
      <c r="R15" s="704" t="n">
        <f aca="false">ROUND(AW15,0)</f>
        <v>0</v>
      </c>
      <c r="S15" s="702" t="n">
        <f aca="false">ROUND(AX15,0)</f>
        <v>0</v>
      </c>
      <c r="T15" s="705" t="n">
        <f aca="false">ROUND(AY15,0)</f>
        <v>4</v>
      </c>
      <c r="U15" s="713" t="n">
        <f aca="false">SUM(C15,E15,G15,I15,K15,M15,O15,Q15,S15)</f>
        <v>0</v>
      </c>
      <c r="V15" s="714" t="n">
        <f aca="false">SUM(D15,F15,H15,J15,L15,N15,P15,R15,T15)</f>
        <v>10</v>
      </c>
      <c r="W15" s="708" t="n">
        <f aca="false">t1!N13</f>
        <v>0</v>
      </c>
      <c r="AH15" s="709" t="n">
        <v>0</v>
      </c>
      <c r="AI15" s="710" t="n">
        <v>6</v>
      </c>
      <c r="AJ15" s="709" t="n">
        <v>0</v>
      </c>
      <c r="AK15" s="710" t="n">
        <v>0</v>
      </c>
      <c r="AL15" s="709" t="n">
        <v>0</v>
      </c>
      <c r="AM15" s="710" t="n">
        <v>0</v>
      </c>
      <c r="AN15" s="709" t="n">
        <v>0</v>
      </c>
      <c r="AO15" s="710" t="n">
        <v>0</v>
      </c>
      <c r="AP15" s="709" t="n">
        <v>0</v>
      </c>
      <c r="AQ15" s="710" t="n">
        <v>0</v>
      </c>
      <c r="AR15" s="709" t="n">
        <v>0</v>
      </c>
      <c r="AS15" s="710" t="n">
        <v>0</v>
      </c>
      <c r="AT15" s="709" t="n">
        <v>0</v>
      </c>
      <c r="AU15" s="711" t="n">
        <v>0</v>
      </c>
      <c r="AV15" s="709" t="n">
        <v>0</v>
      </c>
      <c r="AW15" s="711" t="n">
        <v>0</v>
      </c>
      <c r="AX15" s="709" t="n">
        <v>0</v>
      </c>
      <c r="AY15" s="712" t="n">
        <v>4</v>
      </c>
      <c r="AZ15" s="713" t="n">
        <f aca="false">SUM(AH15,AJ15,AL15,AN15,AP15,AR15,AT15,AV15,AX15)</f>
        <v>0</v>
      </c>
      <c r="BA15" s="714" t="n">
        <f aca="false">SUM(AI15,AK15,AM15,AO15,AQ15,AS15,AU15,AW15,AY15)</f>
        <v>10</v>
      </c>
      <c r="BB15" s="708" t="n">
        <f aca="false">t1!AS13</f>
        <v>0</v>
      </c>
    </row>
    <row r="16" customFormat="false" ht="12.95" hidden="false" customHeight="true" outlineLevel="0" collapsed="false">
      <c r="A16" s="289" t="str">
        <f aca="false">t1!A14</f>
        <v>DIRIGENTE A TEMPO DET.TO  ART.110 C.1 TUEL</v>
      </c>
      <c r="B16" s="479" t="str">
        <f aca="false">t1!B14</f>
        <v>0D0165</v>
      </c>
      <c r="C16" s="702" t="n">
        <f aca="false">ROUND(AH16,0)</f>
        <v>23</v>
      </c>
      <c r="D16" s="703" t="n">
        <f aca="false">ROUND(AI16,0)</f>
        <v>0</v>
      </c>
      <c r="E16" s="702" t="n">
        <f aca="false">ROUND(AJ16,0)</f>
        <v>0</v>
      </c>
      <c r="F16" s="703" t="n">
        <f aca="false">ROUND(AK16,0)</f>
        <v>0</v>
      </c>
      <c r="G16" s="702" t="n">
        <f aca="false">ROUND(AL16,0)</f>
        <v>0</v>
      </c>
      <c r="H16" s="703" t="n">
        <f aca="false">ROUND(AM16,0)</f>
        <v>0</v>
      </c>
      <c r="I16" s="702" t="n">
        <f aca="false">ROUND(AN16,0)</f>
        <v>0</v>
      </c>
      <c r="J16" s="703" t="n">
        <f aca="false">ROUND(AO16,0)</f>
        <v>0</v>
      </c>
      <c r="K16" s="702" t="n">
        <f aca="false">ROUND(AP16,0)</f>
        <v>0</v>
      </c>
      <c r="L16" s="703" t="n">
        <f aca="false">ROUND(AQ16,0)</f>
        <v>0</v>
      </c>
      <c r="M16" s="702" t="n">
        <f aca="false">ROUND(AR16,0)</f>
        <v>1</v>
      </c>
      <c r="N16" s="703" t="n">
        <f aca="false">ROUND(AS16,0)</f>
        <v>0</v>
      </c>
      <c r="O16" s="702" t="n">
        <f aca="false">ROUND(AT16,0)</f>
        <v>0</v>
      </c>
      <c r="P16" s="704" t="n">
        <f aca="false">ROUND(AU16,0)</f>
        <v>0</v>
      </c>
      <c r="Q16" s="702" t="n">
        <f aca="false">ROUND(AV16,0)</f>
        <v>0</v>
      </c>
      <c r="R16" s="704" t="n">
        <f aca="false">ROUND(AW16,0)</f>
        <v>0</v>
      </c>
      <c r="S16" s="702" t="n">
        <f aca="false">ROUND(AX16,0)</f>
        <v>8</v>
      </c>
      <c r="T16" s="705" t="n">
        <f aca="false">ROUND(AY16,0)</f>
        <v>0</v>
      </c>
      <c r="U16" s="713" t="n">
        <f aca="false">SUM(C16,E16,G16,I16,K16,M16,O16,Q16,S16)</f>
        <v>32</v>
      </c>
      <c r="V16" s="714" t="n">
        <f aca="false">SUM(D16,F16,H16,J16,L16,N16,P16,R16,T16)</f>
        <v>0</v>
      </c>
      <c r="W16" s="708" t="n">
        <f aca="false">t1!N14</f>
        <v>1</v>
      </c>
      <c r="AH16" s="709" t="n">
        <v>23</v>
      </c>
      <c r="AI16" s="710" t="n">
        <v>0</v>
      </c>
      <c r="AJ16" s="709" t="n">
        <v>0</v>
      </c>
      <c r="AK16" s="710" t="n">
        <v>0</v>
      </c>
      <c r="AL16" s="709" t="n">
        <v>0</v>
      </c>
      <c r="AM16" s="710" t="n">
        <v>0</v>
      </c>
      <c r="AN16" s="709" t="n">
        <v>0</v>
      </c>
      <c r="AO16" s="710" t="n">
        <v>0</v>
      </c>
      <c r="AP16" s="709" t="n">
        <v>0</v>
      </c>
      <c r="AQ16" s="710" t="n">
        <v>0</v>
      </c>
      <c r="AR16" s="709" t="n">
        <v>1</v>
      </c>
      <c r="AS16" s="710" t="n">
        <v>0</v>
      </c>
      <c r="AT16" s="709" t="n">
        <v>0</v>
      </c>
      <c r="AU16" s="711" t="n">
        <v>0</v>
      </c>
      <c r="AV16" s="709" t="n">
        <v>0</v>
      </c>
      <c r="AW16" s="711" t="n">
        <v>0</v>
      </c>
      <c r="AX16" s="709" t="n">
        <v>8</v>
      </c>
      <c r="AY16" s="712" t="n">
        <v>0</v>
      </c>
      <c r="AZ16" s="713" t="n">
        <f aca="false">SUM(AH16,AJ16,AL16,AN16,AP16,AR16,AT16,AV16,AX16)</f>
        <v>32</v>
      </c>
      <c r="BA16" s="714" t="n">
        <f aca="false">SUM(AI16,AK16,AM16,AO16,AQ16,AS16,AU16,AW16,AY16)</f>
        <v>0</v>
      </c>
      <c r="BB16" s="708" t="n">
        <f aca="false">t1!AS14</f>
        <v>0</v>
      </c>
    </row>
    <row r="17" customFormat="false" ht="12.95" hidden="false" customHeight="true" outlineLevel="0" collapsed="false">
      <c r="A17" s="289" t="str">
        <f aca="false">t1!A15</f>
        <v>ALTE SPECIALIZZ. IN D.O. art.110 c.1 TUEL</v>
      </c>
      <c r="B17" s="479" t="str">
        <f aca="false">t1!B15</f>
        <v>0D0I95</v>
      </c>
      <c r="C17" s="702" t="n">
        <f aca="false">ROUND(AH17,0)</f>
        <v>0</v>
      </c>
      <c r="D17" s="703" t="n">
        <f aca="false">ROUND(AI17,0)</f>
        <v>0</v>
      </c>
      <c r="E17" s="702" t="n">
        <f aca="false">ROUND(AJ17,0)</f>
        <v>0</v>
      </c>
      <c r="F17" s="703" t="n">
        <f aca="false">ROUND(AK17,0)</f>
        <v>0</v>
      </c>
      <c r="G17" s="702" t="n">
        <f aca="false">ROUND(AL17,0)</f>
        <v>0</v>
      </c>
      <c r="H17" s="703" t="n">
        <f aca="false">ROUND(AM17,0)</f>
        <v>0</v>
      </c>
      <c r="I17" s="702" t="n">
        <f aca="false">ROUND(AN17,0)</f>
        <v>0</v>
      </c>
      <c r="J17" s="703" t="n">
        <f aca="false">ROUND(AO17,0)</f>
        <v>0</v>
      </c>
      <c r="K17" s="702" t="n">
        <f aca="false">ROUND(AP17,0)</f>
        <v>0</v>
      </c>
      <c r="L17" s="703" t="n">
        <f aca="false">ROUND(AQ17,0)</f>
        <v>0</v>
      </c>
      <c r="M17" s="702" t="n">
        <f aca="false">ROUND(AR17,0)</f>
        <v>0</v>
      </c>
      <c r="N17" s="703" t="n">
        <f aca="false">ROUND(AS17,0)</f>
        <v>0</v>
      </c>
      <c r="O17" s="702" t="n">
        <f aca="false">ROUND(AT17,0)</f>
        <v>0</v>
      </c>
      <c r="P17" s="704" t="n">
        <f aca="false">ROUND(AU17,0)</f>
        <v>0</v>
      </c>
      <c r="Q17" s="702" t="n">
        <f aca="false">ROUND(AV17,0)</f>
        <v>0</v>
      </c>
      <c r="R17" s="704" t="n">
        <f aca="false">ROUND(AW17,0)</f>
        <v>0</v>
      </c>
      <c r="S17" s="702" t="n">
        <f aca="false">ROUND(AX17,0)</f>
        <v>0</v>
      </c>
      <c r="T17" s="705" t="n">
        <f aca="false">ROUND(AY17,0)</f>
        <v>0</v>
      </c>
      <c r="U17" s="713" t="n">
        <f aca="false">SUM(C17,E17,G17,I17,K17,M17,O17,Q17,S17)</f>
        <v>0</v>
      </c>
      <c r="V17" s="714" t="n">
        <f aca="false">SUM(D17,F17,H17,J17,L17,N17,P17,R17,T17)</f>
        <v>0</v>
      </c>
      <c r="W17" s="708" t="n">
        <f aca="false">t1!N15</f>
        <v>0</v>
      </c>
      <c r="AH17" s="709" t="n">
        <v>0</v>
      </c>
      <c r="AI17" s="710" t="n">
        <v>0</v>
      </c>
      <c r="AJ17" s="709" t="n">
        <v>0</v>
      </c>
      <c r="AK17" s="710" t="n">
        <v>0</v>
      </c>
      <c r="AL17" s="709" t="n">
        <v>0</v>
      </c>
      <c r="AM17" s="710" t="n">
        <v>0</v>
      </c>
      <c r="AN17" s="709" t="n">
        <v>0</v>
      </c>
      <c r="AO17" s="710" t="n">
        <v>0</v>
      </c>
      <c r="AP17" s="709" t="n">
        <v>0</v>
      </c>
      <c r="AQ17" s="710" t="n">
        <v>0</v>
      </c>
      <c r="AR17" s="709" t="n">
        <v>0</v>
      </c>
      <c r="AS17" s="710" t="n">
        <v>0</v>
      </c>
      <c r="AT17" s="709" t="n">
        <v>0</v>
      </c>
      <c r="AU17" s="711" t="n">
        <v>0</v>
      </c>
      <c r="AV17" s="709" t="n">
        <v>0</v>
      </c>
      <c r="AW17" s="711" t="n">
        <v>0</v>
      </c>
      <c r="AX17" s="709" t="n">
        <v>0</v>
      </c>
      <c r="AY17" s="712" t="n">
        <v>0</v>
      </c>
      <c r="AZ17" s="713" t="n">
        <f aca="false">SUM(AH17,AJ17,AL17,AN17,AP17,AR17,AT17,AV17,AX17)</f>
        <v>0</v>
      </c>
      <c r="BA17" s="714" t="n">
        <f aca="false">SUM(AI17,AK17,AM17,AO17,AQ17,AS17,AU17,AW17,AY17)</f>
        <v>0</v>
      </c>
      <c r="BB17" s="708" t="n">
        <f aca="false">t1!AS15</f>
        <v>0</v>
      </c>
    </row>
    <row r="18" customFormat="false" ht="12.95" hidden="false" customHeight="true" outlineLevel="0" collapsed="false">
      <c r="A18" s="289" t="str">
        <f aca="false">t1!A16</f>
        <v>POSIZ. ECON. D6 - PROFILI ACCESSO D3</v>
      </c>
      <c r="B18" s="479" t="str">
        <f aca="false">t1!B16</f>
        <v>0D6A00</v>
      </c>
      <c r="C18" s="702" t="n">
        <f aca="false">ROUND(AH18,0)</f>
        <v>52</v>
      </c>
      <c r="D18" s="703" t="n">
        <f aca="false">ROUND(AI18,0)</f>
        <v>49</v>
      </c>
      <c r="E18" s="702" t="n">
        <f aca="false">ROUND(AJ18,0)</f>
        <v>4</v>
      </c>
      <c r="F18" s="703" t="n">
        <f aca="false">ROUND(AK18,0)</f>
        <v>13</v>
      </c>
      <c r="G18" s="702" t="n">
        <f aca="false">ROUND(AL18,0)</f>
        <v>0</v>
      </c>
      <c r="H18" s="703" t="n">
        <f aca="false">ROUND(AM18,0)</f>
        <v>0</v>
      </c>
      <c r="I18" s="702" t="n">
        <f aca="false">ROUND(AN18,0)</f>
        <v>0</v>
      </c>
      <c r="J18" s="703" t="n">
        <f aca="false">ROUND(AO18,0)</f>
        <v>0</v>
      </c>
      <c r="K18" s="702" t="n">
        <f aca="false">ROUND(AP18,0)</f>
        <v>0</v>
      </c>
      <c r="L18" s="703" t="n">
        <f aca="false">ROUND(AQ18,0)</f>
        <v>0</v>
      </c>
      <c r="M18" s="702" t="n">
        <f aca="false">ROUND(AR18,0)</f>
        <v>5</v>
      </c>
      <c r="N18" s="703" t="n">
        <f aca="false">ROUND(AS18,0)</f>
        <v>4</v>
      </c>
      <c r="O18" s="702" t="n">
        <f aca="false">ROUND(AT18,0)</f>
        <v>0</v>
      </c>
      <c r="P18" s="704" t="n">
        <f aca="false">ROUND(AU18,0)</f>
        <v>0</v>
      </c>
      <c r="Q18" s="702" t="n">
        <f aca="false">ROUND(AV18,0)</f>
        <v>0</v>
      </c>
      <c r="R18" s="704" t="n">
        <f aca="false">ROUND(AW18,0)</f>
        <v>0</v>
      </c>
      <c r="S18" s="702" t="n">
        <f aca="false">ROUND(AX18,0)</f>
        <v>3</v>
      </c>
      <c r="T18" s="705" t="n">
        <f aca="false">ROUND(AY18,0)</f>
        <v>8</v>
      </c>
      <c r="U18" s="713" t="n">
        <f aca="false">SUM(C18,E18,G18,I18,K18,M18,O18,Q18,S18)</f>
        <v>64</v>
      </c>
      <c r="V18" s="714" t="n">
        <f aca="false">SUM(D18,F18,H18,J18,L18,N18,P18,R18,T18)</f>
        <v>74</v>
      </c>
      <c r="W18" s="708" t="n">
        <f aca="false">t1!N16</f>
        <v>1</v>
      </c>
      <c r="AH18" s="709" t="n">
        <v>52</v>
      </c>
      <c r="AI18" s="710" t="n">
        <v>49</v>
      </c>
      <c r="AJ18" s="709" t="n">
        <v>4</v>
      </c>
      <c r="AK18" s="710" t="n">
        <v>13</v>
      </c>
      <c r="AL18" s="709" t="n">
        <v>0</v>
      </c>
      <c r="AM18" s="710" t="n">
        <v>0</v>
      </c>
      <c r="AN18" s="709" t="n">
        <v>0</v>
      </c>
      <c r="AO18" s="710" t="n">
        <v>0</v>
      </c>
      <c r="AP18" s="709" t="n">
        <v>0</v>
      </c>
      <c r="AQ18" s="710" t="n">
        <v>0</v>
      </c>
      <c r="AR18" s="709" t="n">
        <v>5</v>
      </c>
      <c r="AS18" s="710" t="n">
        <v>4</v>
      </c>
      <c r="AT18" s="709" t="n">
        <v>0</v>
      </c>
      <c r="AU18" s="711" t="n">
        <v>0</v>
      </c>
      <c r="AV18" s="709" t="n">
        <v>0</v>
      </c>
      <c r="AW18" s="711" t="n">
        <v>0</v>
      </c>
      <c r="AX18" s="709" t="n">
        <v>3</v>
      </c>
      <c r="AY18" s="712" t="n">
        <v>8</v>
      </c>
      <c r="AZ18" s="713" t="n">
        <f aca="false">SUM(AH18,AJ18,AL18,AN18,AP18,AR18,AT18,AV18,AX18)</f>
        <v>64</v>
      </c>
      <c r="BA18" s="714" t="n">
        <f aca="false">SUM(AI18,AK18,AM18,AO18,AQ18,AS18,AU18,AW18,AY18)</f>
        <v>74</v>
      </c>
      <c r="BB18" s="708" t="n">
        <f aca="false">t1!AS16</f>
        <v>0</v>
      </c>
    </row>
    <row r="19" customFormat="false" ht="12.95" hidden="false" customHeight="true" outlineLevel="0" collapsed="false">
      <c r="A19" s="289" t="str">
        <f aca="false">t1!A17</f>
        <v>POSIZ. ECON. D6 - PROFILO ACCESSO D1</v>
      </c>
      <c r="B19" s="479" t="str">
        <f aca="false">t1!B17</f>
        <v>0D6000</v>
      </c>
      <c r="C19" s="702" t="n">
        <f aca="false">ROUND(AH19,0)</f>
        <v>3</v>
      </c>
      <c r="D19" s="703" t="n">
        <f aca="false">ROUND(AI19,0)</f>
        <v>17</v>
      </c>
      <c r="E19" s="702" t="n">
        <f aca="false">ROUND(AJ19,0)</f>
        <v>0</v>
      </c>
      <c r="F19" s="703" t="n">
        <f aca="false">ROUND(AK19,0)</f>
        <v>0</v>
      </c>
      <c r="G19" s="702" t="n">
        <f aca="false">ROUND(AL19,0)</f>
        <v>0</v>
      </c>
      <c r="H19" s="703" t="n">
        <f aca="false">ROUND(AM19,0)</f>
        <v>0</v>
      </c>
      <c r="I19" s="702" t="n">
        <f aca="false">ROUND(AN19,0)</f>
        <v>0</v>
      </c>
      <c r="J19" s="703" t="n">
        <f aca="false">ROUND(AO19,0)</f>
        <v>0</v>
      </c>
      <c r="K19" s="702" t="n">
        <f aca="false">ROUND(AP19,0)</f>
        <v>0</v>
      </c>
      <c r="L19" s="703" t="n">
        <f aca="false">ROUND(AQ19,0)</f>
        <v>0</v>
      </c>
      <c r="M19" s="702" t="n">
        <f aca="false">ROUND(AR19,0)</f>
        <v>0</v>
      </c>
      <c r="N19" s="703" t="n">
        <f aca="false">ROUND(AS19,0)</f>
        <v>6</v>
      </c>
      <c r="O19" s="702" t="n">
        <f aca="false">ROUND(AT19,0)</f>
        <v>0</v>
      </c>
      <c r="P19" s="704" t="n">
        <f aca="false">ROUND(AU19,0)</f>
        <v>0</v>
      </c>
      <c r="Q19" s="702" t="n">
        <f aca="false">ROUND(AV19,0)</f>
        <v>0</v>
      </c>
      <c r="R19" s="704" t="n">
        <f aca="false">ROUND(AW19,0)</f>
        <v>0</v>
      </c>
      <c r="S19" s="702" t="n">
        <f aca="false">ROUND(AX19,0)</f>
        <v>0</v>
      </c>
      <c r="T19" s="705" t="n">
        <f aca="false">ROUND(AY19,0)</f>
        <v>5</v>
      </c>
      <c r="U19" s="713" t="n">
        <f aca="false">SUM(C19,E19,G19,I19,K19,M19,O19,Q19,S19)</f>
        <v>3</v>
      </c>
      <c r="V19" s="714" t="n">
        <f aca="false">SUM(D19,F19,H19,J19,L19,N19,P19,R19,T19)</f>
        <v>28</v>
      </c>
      <c r="W19" s="708" t="n">
        <f aca="false">t1!N17</f>
        <v>1</v>
      </c>
      <c r="AH19" s="709" t="n">
        <v>3</v>
      </c>
      <c r="AI19" s="710" t="n">
        <v>17</v>
      </c>
      <c r="AJ19" s="709" t="n">
        <v>0</v>
      </c>
      <c r="AK19" s="710" t="n">
        <v>0</v>
      </c>
      <c r="AL19" s="709" t="n">
        <v>0</v>
      </c>
      <c r="AM19" s="710" t="n">
        <v>0</v>
      </c>
      <c r="AN19" s="709" t="n">
        <v>0</v>
      </c>
      <c r="AO19" s="710" t="n">
        <v>0</v>
      </c>
      <c r="AP19" s="709" t="n">
        <v>0</v>
      </c>
      <c r="AQ19" s="710" t="n">
        <v>0</v>
      </c>
      <c r="AR19" s="709" t="n">
        <v>0</v>
      </c>
      <c r="AS19" s="710" t="n">
        <v>6</v>
      </c>
      <c r="AT19" s="709" t="n">
        <v>0</v>
      </c>
      <c r="AU19" s="711" t="n">
        <v>0</v>
      </c>
      <c r="AV19" s="709" t="n">
        <v>0</v>
      </c>
      <c r="AW19" s="711" t="n">
        <v>0</v>
      </c>
      <c r="AX19" s="709" t="n">
        <v>0</v>
      </c>
      <c r="AY19" s="712" t="n">
        <v>5</v>
      </c>
      <c r="AZ19" s="713" t="n">
        <f aca="false">SUM(AH19,AJ19,AL19,AN19,AP19,AR19,AT19,AV19,AX19)</f>
        <v>3</v>
      </c>
      <c r="BA19" s="714" t="n">
        <f aca="false">SUM(AI19,AK19,AM19,AO19,AQ19,AS19,AU19,AW19,AY19)</f>
        <v>28</v>
      </c>
      <c r="BB19" s="708" t="n">
        <f aca="false">t1!AS17</f>
        <v>0</v>
      </c>
    </row>
    <row r="20" customFormat="false" ht="12.95" hidden="false" customHeight="true" outlineLevel="0" collapsed="false">
      <c r="A20" s="289" t="str">
        <f aca="false">t1!A18</f>
        <v>POSIZ. ECON. D5 PROFILI ACCESSO D3</v>
      </c>
      <c r="B20" s="479" t="str">
        <f aca="false">t1!B18</f>
        <v>052486</v>
      </c>
      <c r="C20" s="702" t="n">
        <f aca="false">ROUND(AH20,0)</f>
        <v>0</v>
      </c>
      <c r="D20" s="703" t="n">
        <f aca="false">ROUND(AI20,0)</f>
        <v>0</v>
      </c>
      <c r="E20" s="702" t="n">
        <f aca="false">ROUND(AJ20,0)</f>
        <v>0</v>
      </c>
      <c r="F20" s="703" t="n">
        <f aca="false">ROUND(AK20,0)</f>
        <v>0</v>
      </c>
      <c r="G20" s="702" t="n">
        <f aca="false">ROUND(AL20,0)</f>
        <v>0</v>
      </c>
      <c r="H20" s="703" t="n">
        <f aca="false">ROUND(AM20,0)</f>
        <v>0</v>
      </c>
      <c r="I20" s="702" t="n">
        <f aca="false">ROUND(AN20,0)</f>
        <v>0</v>
      </c>
      <c r="J20" s="703" t="n">
        <f aca="false">ROUND(AO20,0)</f>
        <v>0</v>
      </c>
      <c r="K20" s="702" t="n">
        <f aca="false">ROUND(AP20,0)</f>
        <v>0</v>
      </c>
      <c r="L20" s="703" t="n">
        <f aca="false">ROUND(AQ20,0)</f>
        <v>0</v>
      </c>
      <c r="M20" s="702" t="n">
        <f aca="false">ROUND(AR20,0)</f>
        <v>0</v>
      </c>
      <c r="N20" s="703" t="n">
        <f aca="false">ROUND(AS20,0)</f>
        <v>0</v>
      </c>
      <c r="O20" s="702" t="n">
        <f aca="false">ROUND(AT20,0)</f>
        <v>0</v>
      </c>
      <c r="P20" s="704" t="n">
        <f aca="false">ROUND(AU20,0)</f>
        <v>0</v>
      </c>
      <c r="Q20" s="702" t="n">
        <f aca="false">ROUND(AV20,0)</f>
        <v>0</v>
      </c>
      <c r="R20" s="704" t="n">
        <f aca="false">ROUND(AW20,0)</f>
        <v>0</v>
      </c>
      <c r="S20" s="702" t="n">
        <f aca="false">ROUND(AX20,0)</f>
        <v>0</v>
      </c>
      <c r="T20" s="705" t="n">
        <f aca="false">ROUND(AY20,0)</f>
        <v>0</v>
      </c>
      <c r="U20" s="713" t="n">
        <f aca="false">SUM(C20,E20,G20,I20,K20,M20,O20,Q20,S20)</f>
        <v>0</v>
      </c>
      <c r="V20" s="714" t="n">
        <f aca="false">SUM(D20,F20,H20,J20,L20,N20,P20,R20,T20)</f>
        <v>0</v>
      </c>
      <c r="W20" s="708" t="n">
        <f aca="false">t1!N18</f>
        <v>0</v>
      </c>
      <c r="AH20" s="709" t="n">
        <v>0</v>
      </c>
      <c r="AI20" s="710" t="n">
        <v>0</v>
      </c>
      <c r="AJ20" s="709" t="n">
        <v>0</v>
      </c>
      <c r="AK20" s="710" t="n">
        <v>0</v>
      </c>
      <c r="AL20" s="709" t="n">
        <v>0</v>
      </c>
      <c r="AM20" s="710" t="n">
        <v>0</v>
      </c>
      <c r="AN20" s="709" t="n">
        <v>0</v>
      </c>
      <c r="AO20" s="710" t="n">
        <v>0</v>
      </c>
      <c r="AP20" s="709" t="n">
        <v>0</v>
      </c>
      <c r="AQ20" s="710" t="n">
        <v>0</v>
      </c>
      <c r="AR20" s="709" t="n">
        <v>0</v>
      </c>
      <c r="AS20" s="710" t="n">
        <v>0</v>
      </c>
      <c r="AT20" s="709" t="n">
        <v>0</v>
      </c>
      <c r="AU20" s="711" t="n">
        <v>0</v>
      </c>
      <c r="AV20" s="709" t="n">
        <v>0</v>
      </c>
      <c r="AW20" s="711" t="n">
        <v>0</v>
      </c>
      <c r="AX20" s="709" t="n">
        <v>0</v>
      </c>
      <c r="AY20" s="712" t="n">
        <v>0</v>
      </c>
      <c r="AZ20" s="713" t="n">
        <f aca="false">SUM(AH20,AJ20,AL20,AN20,AP20,AR20,AT20,AV20,AX20)</f>
        <v>0</v>
      </c>
      <c r="BA20" s="714" t="n">
        <f aca="false">SUM(AI20,AK20,AM20,AO20,AQ20,AS20,AU20,AW20,AY20)</f>
        <v>0</v>
      </c>
      <c r="BB20" s="708" t="n">
        <f aca="false">t1!AS18</f>
        <v>0</v>
      </c>
    </row>
    <row r="21" customFormat="false" ht="12.95" hidden="false" customHeight="true" outlineLevel="0" collapsed="false">
      <c r="A21" s="289" t="str">
        <f aca="false">t1!A19</f>
        <v>POSIZ. ECON. D5 PROFILI ACCESSO D1</v>
      </c>
      <c r="B21" s="479" t="str">
        <f aca="false">t1!B19</f>
        <v>052487</v>
      </c>
      <c r="C21" s="702" t="n">
        <f aca="false">ROUND(AH21,0)</f>
        <v>52</v>
      </c>
      <c r="D21" s="703" t="n">
        <f aca="false">ROUND(AI21,0)</f>
        <v>0</v>
      </c>
      <c r="E21" s="702" t="n">
        <f aca="false">ROUND(AJ21,0)</f>
        <v>0</v>
      </c>
      <c r="F21" s="703" t="n">
        <f aca="false">ROUND(AK21,0)</f>
        <v>0</v>
      </c>
      <c r="G21" s="702" t="n">
        <f aca="false">ROUND(AL21,0)</f>
        <v>0</v>
      </c>
      <c r="H21" s="703" t="n">
        <f aca="false">ROUND(AM21,0)</f>
        <v>0</v>
      </c>
      <c r="I21" s="702" t="n">
        <f aca="false">ROUND(AN21,0)</f>
        <v>0</v>
      </c>
      <c r="J21" s="703" t="n">
        <f aca="false">ROUND(AO21,0)</f>
        <v>0</v>
      </c>
      <c r="K21" s="702" t="n">
        <f aca="false">ROUND(AP21,0)</f>
        <v>0</v>
      </c>
      <c r="L21" s="703" t="n">
        <f aca="false">ROUND(AQ21,0)</f>
        <v>0</v>
      </c>
      <c r="M21" s="702" t="n">
        <f aca="false">ROUND(AR21,0)</f>
        <v>6</v>
      </c>
      <c r="N21" s="703" t="n">
        <f aca="false">ROUND(AS21,0)</f>
        <v>0</v>
      </c>
      <c r="O21" s="702" t="n">
        <f aca="false">ROUND(AT21,0)</f>
        <v>0</v>
      </c>
      <c r="P21" s="704" t="n">
        <f aca="false">ROUND(AU21,0)</f>
        <v>0</v>
      </c>
      <c r="Q21" s="702" t="n">
        <f aca="false">ROUND(AV21,0)</f>
        <v>0</v>
      </c>
      <c r="R21" s="704" t="n">
        <f aca="false">ROUND(AW21,0)</f>
        <v>0</v>
      </c>
      <c r="S21" s="702" t="n">
        <f aca="false">ROUND(AX21,0)</f>
        <v>4</v>
      </c>
      <c r="T21" s="705" t="n">
        <f aca="false">ROUND(AY21,0)</f>
        <v>0</v>
      </c>
      <c r="U21" s="713" t="n">
        <f aca="false">SUM(C21,E21,G21,I21,K21,M21,O21,Q21,S21)</f>
        <v>62</v>
      </c>
      <c r="V21" s="714" t="n">
        <f aca="false">SUM(D21,F21,H21,J21,L21,N21,P21,R21,T21)</f>
        <v>0</v>
      </c>
      <c r="W21" s="708" t="n">
        <f aca="false">t1!N19</f>
        <v>0</v>
      </c>
      <c r="AH21" s="709" t="n">
        <v>52</v>
      </c>
      <c r="AI21" s="710" t="n">
        <v>0</v>
      </c>
      <c r="AJ21" s="709" t="n">
        <v>0</v>
      </c>
      <c r="AK21" s="710" t="n">
        <v>0</v>
      </c>
      <c r="AL21" s="709" t="n">
        <v>0</v>
      </c>
      <c r="AM21" s="710" t="n">
        <v>0</v>
      </c>
      <c r="AN21" s="709" t="n">
        <v>0</v>
      </c>
      <c r="AO21" s="710" t="n">
        <v>0</v>
      </c>
      <c r="AP21" s="709" t="n">
        <v>0</v>
      </c>
      <c r="AQ21" s="710" t="n">
        <v>0</v>
      </c>
      <c r="AR21" s="709" t="n">
        <v>6</v>
      </c>
      <c r="AS21" s="710" t="n">
        <v>0</v>
      </c>
      <c r="AT21" s="709" t="n">
        <v>0</v>
      </c>
      <c r="AU21" s="711" t="n">
        <v>0</v>
      </c>
      <c r="AV21" s="709" t="n">
        <v>0</v>
      </c>
      <c r="AW21" s="711" t="n">
        <v>0</v>
      </c>
      <c r="AX21" s="709" t="n">
        <v>4</v>
      </c>
      <c r="AY21" s="712" t="n">
        <v>0</v>
      </c>
      <c r="AZ21" s="713" t="n">
        <f aca="false">SUM(AH21,AJ21,AL21,AN21,AP21,AR21,AT21,AV21,AX21)</f>
        <v>62</v>
      </c>
      <c r="BA21" s="714" t="n">
        <f aca="false">SUM(AI21,AK21,AM21,AO21,AQ21,AS21,AU21,AW21,AY21)</f>
        <v>0</v>
      </c>
      <c r="BB21" s="708" t="n">
        <f aca="false">t1!AS19</f>
        <v>0</v>
      </c>
    </row>
    <row r="22" customFormat="false" ht="12.95" hidden="false" customHeight="true" outlineLevel="0" collapsed="false">
      <c r="A22" s="289" t="str">
        <f aca="false">t1!A20</f>
        <v>POSIZ. ECON. D4 PROFILI ACCESSO D3</v>
      </c>
      <c r="B22" s="479" t="str">
        <f aca="false">t1!B20</f>
        <v>051488</v>
      </c>
      <c r="C22" s="702" t="n">
        <f aca="false">ROUND(AH22,0)</f>
        <v>0</v>
      </c>
      <c r="D22" s="703" t="n">
        <f aca="false">ROUND(AI22,0)</f>
        <v>0</v>
      </c>
      <c r="E22" s="702" t="n">
        <f aca="false">ROUND(AJ22,0)</f>
        <v>0</v>
      </c>
      <c r="F22" s="703" t="n">
        <f aca="false">ROUND(AK22,0)</f>
        <v>0</v>
      </c>
      <c r="G22" s="702" t="n">
        <f aca="false">ROUND(AL22,0)</f>
        <v>0</v>
      </c>
      <c r="H22" s="703" t="n">
        <f aca="false">ROUND(AM22,0)</f>
        <v>0</v>
      </c>
      <c r="I22" s="702" t="n">
        <f aca="false">ROUND(AN22,0)</f>
        <v>0</v>
      </c>
      <c r="J22" s="703" t="n">
        <f aca="false">ROUND(AO22,0)</f>
        <v>0</v>
      </c>
      <c r="K22" s="702" t="n">
        <f aca="false">ROUND(AP22,0)</f>
        <v>0</v>
      </c>
      <c r="L22" s="703" t="n">
        <f aca="false">ROUND(AQ22,0)</f>
        <v>0</v>
      </c>
      <c r="M22" s="702" t="n">
        <f aca="false">ROUND(AR22,0)</f>
        <v>0</v>
      </c>
      <c r="N22" s="703" t="n">
        <f aca="false">ROUND(AS22,0)</f>
        <v>0</v>
      </c>
      <c r="O22" s="702" t="n">
        <f aca="false">ROUND(AT22,0)</f>
        <v>0</v>
      </c>
      <c r="P22" s="704" t="n">
        <f aca="false">ROUND(AU22,0)</f>
        <v>0</v>
      </c>
      <c r="Q22" s="702" t="n">
        <f aca="false">ROUND(AV22,0)</f>
        <v>0</v>
      </c>
      <c r="R22" s="704" t="n">
        <f aca="false">ROUND(AW22,0)</f>
        <v>0</v>
      </c>
      <c r="S22" s="702" t="n">
        <f aca="false">ROUND(AX22,0)</f>
        <v>0</v>
      </c>
      <c r="T22" s="705" t="n">
        <f aca="false">ROUND(AY22,0)</f>
        <v>0</v>
      </c>
      <c r="U22" s="713" t="n">
        <f aca="false">SUM(C22,E22,G22,I22,K22,M22,O22,Q22,S22)</f>
        <v>0</v>
      </c>
      <c r="V22" s="714" t="n">
        <f aca="false">SUM(D22,F22,H22,J22,L22,N22,P22,R22,T22)</f>
        <v>0</v>
      </c>
      <c r="W22" s="708" t="n">
        <f aca="false">t1!N20</f>
        <v>0</v>
      </c>
      <c r="AH22" s="709" t="n">
        <v>0</v>
      </c>
      <c r="AI22" s="710" t="n">
        <v>0</v>
      </c>
      <c r="AJ22" s="709" t="n">
        <v>0</v>
      </c>
      <c r="AK22" s="710" t="n">
        <v>0</v>
      </c>
      <c r="AL22" s="709" t="n">
        <v>0</v>
      </c>
      <c r="AM22" s="710" t="n">
        <v>0</v>
      </c>
      <c r="AN22" s="709" t="n">
        <v>0</v>
      </c>
      <c r="AO22" s="710" t="n">
        <v>0</v>
      </c>
      <c r="AP22" s="709" t="n">
        <v>0</v>
      </c>
      <c r="AQ22" s="710" t="n">
        <v>0</v>
      </c>
      <c r="AR22" s="709" t="n">
        <v>0</v>
      </c>
      <c r="AS22" s="710" t="n">
        <v>0</v>
      </c>
      <c r="AT22" s="709" t="n">
        <v>0</v>
      </c>
      <c r="AU22" s="711" t="n">
        <v>0</v>
      </c>
      <c r="AV22" s="709" t="n">
        <v>0</v>
      </c>
      <c r="AW22" s="711" t="n">
        <v>0</v>
      </c>
      <c r="AX22" s="709" t="n">
        <v>0</v>
      </c>
      <c r="AY22" s="712" t="n">
        <v>0</v>
      </c>
      <c r="AZ22" s="713" t="n">
        <f aca="false">SUM(AH22,AJ22,AL22,AN22,AP22,AR22,AT22,AV22,AX22)</f>
        <v>0</v>
      </c>
      <c r="BA22" s="714" t="n">
        <f aca="false">SUM(AI22,AK22,AM22,AO22,AQ22,AS22,AU22,AW22,AY22)</f>
        <v>0</v>
      </c>
      <c r="BB22" s="708" t="n">
        <f aca="false">t1!AS20</f>
        <v>0</v>
      </c>
    </row>
    <row r="23" customFormat="false" ht="12.95" hidden="false" customHeight="true" outlineLevel="0" collapsed="false">
      <c r="A23" s="289" t="str">
        <f aca="false">t1!A21</f>
        <v>POSIZ. ECON. D4 PROFILI ACCESSO D1</v>
      </c>
      <c r="B23" s="479" t="str">
        <f aca="false">t1!B21</f>
        <v>051489</v>
      </c>
      <c r="C23" s="702" t="n">
        <f aca="false">ROUND(AH23,0)</f>
        <v>0</v>
      </c>
      <c r="D23" s="703" t="n">
        <f aca="false">ROUND(AI23,0)</f>
        <v>0</v>
      </c>
      <c r="E23" s="702" t="n">
        <f aca="false">ROUND(AJ23,0)</f>
        <v>0</v>
      </c>
      <c r="F23" s="703" t="n">
        <f aca="false">ROUND(AK23,0)</f>
        <v>0</v>
      </c>
      <c r="G23" s="702" t="n">
        <f aca="false">ROUND(AL23,0)</f>
        <v>0</v>
      </c>
      <c r="H23" s="703" t="n">
        <f aca="false">ROUND(AM23,0)</f>
        <v>0</v>
      </c>
      <c r="I23" s="702" t="n">
        <f aca="false">ROUND(AN23,0)</f>
        <v>0</v>
      </c>
      <c r="J23" s="703" t="n">
        <f aca="false">ROUND(AO23,0)</f>
        <v>0</v>
      </c>
      <c r="K23" s="702" t="n">
        <f aca="false">ROUND(AP23,0)</f>
        <v>0</v>
      </c>
      <c r="L23" s="703" t="n">
        <f aca="false">ROUND(AQ23,0)</f>
        <v>0</v>
      </c>
      <c r="M23" s="702" t="n">
        <f aca="false">ROUND(AR23,0)</f>
        <v>0</v>
      </c>
      <c r="N23" s="703" t="n">
        <f aca="false">ROUND(AS23,0)</f>
        <v>0</v>
      </c>
      <c r="O23" s="702" t="n">
        <f aca="false">ROUND(AT23,0)</f>
        <v>0</v>
      </c>
      <c r="P23" s="704" t="n">
        <f aca="false">ROUND(AU23,0)</f>
        <v>0</v>
      </c>
      <c r="Q23" s="702" t="n">
        <f aca="false">ROUND(AV23,0)</f>
        <v>0</v>
      </c>
      <c r="R23" s="704" t="n">
        <f aca="false">ROUND(AW23,0)</f>
        <v>0</v>
      </c>
      <c r="S23" s="702" t="n">
        <f aca="false">ROUND(AX23,0)</f>
        <v>0</v>
      </c>
      <c r="T23" s="705" t="n">
        <f aca="false">ROUND(AY23,0)</f>
        <v>0</v>
      </c>
      <c r="U23" s="713" t="n">
        <f aca="false">SUM(C23,E23,G23,I23,K23,M23,O23,Q23,S23)</f>
        <v>0</v>
      </c>
      <c r="V23" s="714" t="n">
        <f aca="false">SUM(D23,F23,H23,J23,L23,N23,P23,R23,T23)</f>
        <v>0</v>
      </c>
      <c r="W23" s="708" t="n">
        <f aca="false">t1!N21</f>
        <v>0</v>
      </c>
      <c r="AH23" s="709" t="n">
        <v>0</v>
      </c>
      <c r="AI23" s="710" t="n">
        <v>0</v>
      </c>
      <c r="AJ23" s="709" t="n">
        <v>0</v>
      </c>
      <c r="AK23" s="710" t="n">
        <v>0</v>
      </c>
      <c r="AL23" s="709" t="n">
        <v>0</v>
      </c>
      <c r="AM23" s="710" t="n">
        <v>0</v>
      </c>
      <c r="AN23" s="709" t="n">
        <v>0</v>
      </c>
      <c r="AO23" s="710" t="n">
        <v>0</v>
      </c>
      <c r="AP23" s="709" t="n">
        <v>0</v>
      </c>
      <c r="AQ23" s="710" t="n">
        <v>0</v>
      </c>
      <c r="AR23" s="709" t="n">
        <v>0</v>
      </c>
      <c r="AS23" s="710" t="n">
        <v>0</v>
      </c>
      <c r="AT23" s="709" t="n">
        <v>0</v>
      </c>
      <c r="AU23" s="711" t="n">
        <v>0</v>
      </c>
      <c r="AV23" s="709" t="n">
        <v>0</v>
      </c>
      <c r="AW23" s="711" t="n">
        <v>0</v>
      </c>
      <c r="AX23" s="709" t="n">
        <v>0</v>
      </c>
      <c r="AY23" s="712" t="n">
        <v>0</v>
      </c>
      <c r="AZ23" s="713" t="n">
        <f aca="false">SUM(AH23,AJ23,AL23,AN23,AP23,AR23,AT23,AV23,AX23)</f>
        <v>0</v>
      </c>
      <c r="BA23" s="714" t="n">
        <f aca="false">SUM(AI23,AK23,AM23,AO23,AQ23,AS23,AU23,AW23,AY23)</f>
        <v>0</v>
      </c>
      <c r="BB23" s="708" t="n">
        <f aca="false">t1!AS21</f>
        <v>0</v>
      </c>
    </row>
    <row r="24" customFormat="false" ht="12.95" hidden="false" customHeight="true" outlineLevel="0" collapsed="false">
      <c r="A24" s="289" t="str">
        <f aca="false">t1!A22</f>
        <v>POSIZIONE ECONOMICA DI ACCESSO D3</v>
      </c>
      <c r="B24" s="479" t="str">
        <f aca="false">t1!B22</f>
        <v>058000</v>
      </c>
      <c r="C24" s="702" t="n">
        <f aca="false">ROUND(AH24,0)</f>
        <v>0</v>
      </c>
      <c r="D24" s="703" t="n">
        <f aca="false">ROUND(AI24,0)</f>
        <v>0</v>
      </c>
      <c r="E24" s="702" t="n">
        <f aca="false">ROUND(AJ24,0)</f>
        <v>0</v>
      </c>
      <c r="F24" s="703" t="n">
        <f aca="false">ROUND(AK24,0)</f>
        <v>0</v>
      </c>
      <c r="G24" s="702" t="n">
        <f aca="false">ROUND(AL24,0)</f>
        <v>0</v>
      </c>
      <c r="H24" s="703" t="n">
        <f aca="false">ROUND(AM24,0)</f>
        <v>0</v>
      </c>
      <c r="I24" s="702" t="n">
        <f aca="false">ROUND(AN24,0)</f>
        <v>0</v>
      </c>
      <c r="J24" s="703" t="n">
        <f aca="false">ROUND(AO24,0)</f>
        <v>0</v>
      </c>
      <c r="K24" s="702" t="n">
        <f aca="false">ROUND(AP24,0)</f>
        <v>0</v>
      </c>
      <c r="L24" s="703" t="n">
        <f aca="false">ROUND(AQ24,0)</f>
        <v>0</v>
      </c>
      <c r="M24" s="702" t="n">
        <f aca="false">ROUND(AR24,0)</f>
        <v>0</v>
      </c>
      <c r="N24" s="703" t="n">
        <f aca="false">ROUND(AS24,0)</f>
        <v>0</v>
      </c>
      <c r="O24" s="702" t="n">
        <f aca="false">ROUND(AT24,0)</f>
        <v>0</v>
      </c>
      <c r="P24" s="704" t="n">
        <f aca="false">ROUND(AU24,0)</f>
        <v>0</v>
      </c>
      <c r="Q24" s="702" t="n">
        <f aca="false">ROUND(AV24,0)</f>
        <v>0</v>
      </c>
      <c r="R24" s="704" t="n">
        <f aca="false">ROUND(AW24,0)</f>
        <v>0</v>
      </c>
      <c r="S24" s="702" t="n">
        <f aca="false">ROUND(AX24,0)</f>
        <v>0</v>
      </c>
      <c r="T24" s="705" t="n">
        <f aca="false">ROUND(AY24,0)</f>
        <v>0</v>
      </c>
      <c r="U24" s="713" t="n">
        <f aca="false">SUM(C24,E24,G24,I24,K24,M24,O24,Q24,S24)</f>
        <v>0</v>
      </c>
      <c r="V24" s="714" t="n">
        <f aca="false">SUM(D24,F24,H24,J24,L24,N24,P24,R24,T24)</f>
        <v>0</v>
      </c>
      <c r="W24" s="708" t="n">
        <f aca="false">t1!N22</f>
        <v>0</v>
      </c>
      <c r="AH24" s="709" t="n">
        <v>0</v>
      </c>
      <c r="AI24" s="710" t="n">
        <v>0</v>
      </c>
      <c r="AJ24" s="709" t="n">
        <v>0</v>
      </c>
      <c r="AK24" s="710" t="n">
        <v>0</v>
      </c>
      <c r="AL24" s="709" t="n">
        <v>0</v>
      </c>
      <c r="AM24" s="710" t="n">
        <v>0</v>
      </c>
      <c r="AN24" s="709" t="n">
        <v>0</v>
      </c>
      <c r="AO24" s="710" t="n">
        <v>0</v>
      </c>
      <c r="AP24" s="709" t="n">
        <v>0</v>
      </c>
      <c r="AQ24" s="710" t="n">
        <v>0</v>
      </c>
      <c r="AR24" s="709" t="n">
        <v>0</v>
      </c>
      <c r="AS24" s="710" t="n">
        <v>0</v>
      </c>
      <c r="AT24" s="709" t="n">
        <v>0</v>
      </c>
      <c r="AU24" s="711" t="n">
        <v>0</v>
      </c>
      <c r="AV24" s="709" t="n">
        <v>0</v>
      </c>
      <c r="AW24" s="711" t="n">
        <v>0</v>
      </c>
      <c r="AX24" s="709" t="n">
        <v>0</v>
      </c>
      <c r="AY24" s="712" t="n">
        <v>0</v>
      </c>
      <c r="AZ24" s="713" t="n">
        <f aca="false">SUM(AH24,AJ24,AL24,AN24,AP24,AR24,AT24,AV24,AX24)</f>
        <v>0</v>
      </c>
      <c r="BA24" s="714" t="n">
        <f aca="false">SUM(AI24,AK24,AM24,AO24,AQ24,AS24,AU24,AW24,AY24)</f>
        <v>0</v>
      </c>
      <c r="BB24" s="708" t="n">
        <f aca="false">t1!AS22</f>
        <v>0</v>
      </c>
    </row>
    <row r="25" customFormat="false" ht="12.95" hidden="false" customHeight="true" outlineLevel="0" collapsed="false">
      <c r="A25" s="289" t="str">
        <f aca="false">t1!A23</f>
        <v>POSIZIONE ECONOMICA D3</v>
      </c>
      <c r="B25" s="479" t="str">
        <f aca="false">t1!B23</f>
        <v>050000</v>
      </c>
      <c r="C25" s="702" t="n">
        <f aca="false">ROUND(AH25,0)</f>
        <v>0</v>
      </c>
      <c r="D25" s="703" t="n">
        <f aca="false">ROUND(AI25,0)</f>
        <v>1</v>
      </c>
      <c r="E25" s="702" t="n">
        <f aca="false">ROUND(AJ25,0)</f>
        <v>0</v>
      </c>
      <c r="F25" s="703" t="n">
        <f aca="false">ROUND(AK25,0)</f>
        <v>0</v>
      </c>
      <c r="G25" s="702" t="n">
        <f aca="false">ROUND(AL25,0)</f>
        <v>0</v>
      </c>
      <c r="H25" s="703" t="n">
        <f aca="false">ROUND(AM25,0)</f>
        <v>0</v>
      </c>
      <c r="I25" s="702" t="n">
        <f aca="false">ROUND(AN25,0)</f>
        <v>0</v>
      </c>
      <c r="J25" s="703" t="n">
        <f aca="false">ROUND(AO25,0)</f>
        <v>0</v>
      </c>
      <c r="K25" s="702" t="n">
        <f aca="false">ROUND(AP25,0)</f>
        <v>0</v>
      </c>
      <c r="L25" s="703" t="n">
        <f aca="false">ROUND(AQ25,0)</f>
        <v>0</v>
      </c>
      <c r="M25" s="702" t="n">
        <f aca="false">ROUND(AR25,0)</f>
        <v>0</v>
      </c>
      <c r="N25" s="703" t="n">
        <f aca="false">ROUND(AS25,0)</f>
        <v>0</v>
      </c>
      <c r="O25" s="702" t="n">
        <f aca="false">ROUND(AT25,0)</f>
        <v>0</v>
      </c>
      <c r="P25" s="704" t="n">
        <f aca="false">ROUND(AU25,0)</f>
        <v>0</v>
      </c>
      <c r="Q25" s="702" t="n">
        <f aca="false">ROUND(AV25,0)</f>
        <v>0</v>
      </c>
      <c r="R25" s="704" t="n">
        <f aca="false">ROUND(AW25,0)</f>
        <v>0</v>
      </c>
      <c r="S25" s="702" t="n">
        <f aca="false">ROUND(AX25,0)</f>
        <v>0</v>
      </c>
      <c r="T25" s="705" t="n">
        <f aca="false">ROUND(AY25,0)</f>
        <v>0</v>
      </c>
      <c r="U25" s="713" t="n">
        <f aca="false">SUM(C25,E25,G25,I25,K25,M25,O25,Q25,S25)</f>
        <v>0</v>
      </c>
      <c r="V25" s="714" t="n">
        <f aca="false">SUM(D25,F25,H25,J25,L25,N25,P25,R25,T25)</f>
        <v>1</v>
      </c>
      <c r="W25" s="708" t="n">
        <f aca="false">t1!N23</f>
        <v>1</v>
      </c>
      <c r="AH25" s="709" t="n">
        <v>0</v>
      </c>
      <c r="AI25" s="710" t="n">
        <v>1</v>
      </c>
      <c r="AJ25" s="709" t="n">
        <v>0</v>
      </c>
      <c r="AK25" s="710" t="n">
        <v>0</v>
      </c>
      <c r="AL25" s="709" t="n">
        <v>0</v>
      </c>
      <c r="AM25" s="710" t="n">
        <v>0</v>
      </c>
      <c r="AN25" s="709" t="n">
        <v>0</v>
      </c>
      <c r="AO25" s="710" t="n">
        <v>0</v>
      </c>
      <c r="AP25" s="709" t="n">
        <v>0</v>
      </c>
      <c r="AQ25" s="710" t="n">
        <v>0</v>
      </c>
      <c r="AR25" s="709" t="n">
        <v>0</v>
      </c>
      <c r="AS25" s="710" t="n">
        <v>0</v>
      </c>
      <c r="AT25" s="709" t="n">
        <v>0</v>
      </c>
      <c r="AU25" s="711" t="n">
        <v>0</v>
      </c>
      <c r="AV25" s="709" t="n">
        <v>0</v>
      </c>
      <c r="AW25" s="711" t="n">
        <v>0</v>
      </c>
      <c r="AX25" s="709" t="n">
        <v>0</v>
      </c>
      <c r="AY25" s="712" t="n">
        <v>0</v>
      </c>
      <c r="AZ25" s="713" t="n">
        <f aca="false">SUM(AH25,AJ25,AL25,AN25,AP25,AR25,AT25,AV25,AX25)</f>
        <v>0</v>
      </c>
      <c r="BA25" s="714" t="n">
        <f aca="false">SUM(AI25,AK25,AM25,AO25,AQ25,AS25,AU25,AW25,AY25)</f>
        <v>1</v>
      </c>
      <c r="BB25" s="708" t="n">
        <f aca="false">t1!AS23</f>
        <v>0</v>
      </c>
    </row>
    <row r="26" customFormat="false" ht="12.95" hidden="false" customHeight="true" outlineLevel="0" collapsed="false">
      <c r="A26" s="289" t="str">
        <f aca="false">t1!A24</f>
        <v>POSIZIONE ECONOMICA D2</v>
      </c>
      <c r="B26" s="479" t="str">
        <f aca="false">t1!B24</f>
        <v>049000</v>
      </c>
      <c r="C26" s="702" t="n">
        <f aca="false">ROUND(AH26,0)</f>
        <v>23</v>
      </c>
      <c r="D26" s="703" t="n">
        <f aca="false">ROUND(AI26,0)</f>
        <v>93</v>
      </c>
      <c r="E26" s="702" t="n">
        <f aca="false">ROUND(AJ26,0)</f>
        <v>8</v>
      </c>
      <c r="F26" s="703" t="n">
        <f aca="false">ROUND(AK26,0)</f>
        <v>74</v>
      </c>
      <c r="G26" s="702" t="n">
        <f aca="false">ROUND(AL26,0)</f>
        <v>0</v>
      </c>
      <c r="H26" s="703" t="n">
        <f aca="false">ROUND(AM26,0)</f>
        <v>0</v>
      </c>
      <c r="I26" s="702" t="n">
        <f aca="false">ROUND(AN26,0)</f>
        <v>0</v>
      </c>
      <c r="J26" s="703" t="n">
        <f aca="false">ROUND(AO26,0)</f>
        <v>7</v>
      </c>
      <c r="K26" s="702" t="n">
        <f aca="false">ROUND(AP26,0)</f>
        <v>1</v>
      </c>
      <c r="L26" s="703" t="n">
        <f aca="false">ROUND(AQ26,0)</f>
        <v>0</v>
      </c>
      <c r="M26" s="702" t="n">
        <f aca="false">ROUND(AR26,0)</f>
        <v>7</v>
      </c>
      <c r="N26" s="703" t="n">
        <f aca="false">ROUND(AS26,0)</f>
        <v>20</v>
      </c>
      <c r="O26" s="702" t="n">
        <f aca="false">ROUND(AT26,0)</f>
        <v>0</v>
      </c>
      <c r="P26" s="704" t="n">
        <f aca="false">ROUND(AU26,0)</f>
        <v>2</v>
      </c>
      <c r="Q26" s="702" t="n">
        <f aca="false">ROUND(AV26,0)</f>
        <v>0</v>
      </c>
      <c r="R26" s="704" t="n">
        <f aca="false">ROUND(AW26,0)</f>
        <v>0</v>
      </c>
      <c r="S26" s="702" t="n">
        <f aca="false">ROUND(AX26,0)</f>
        <v>7</v>
      </c>
      <c r="T26" s="705" t="n">
        <f aca="false">ROUND(AY26,0)</f>
        <v>5</v>
      </c>
      <c r="U26" s="713" t="n">
        <f aca="false">SUM(C26,E26,G26,I26,K26,M26,O26,Q26,S26)</f>
        <v>46</v>
      </c>
      <c r="V26" s="714" t="n">
        <f aca="false">SUM(D26,F26,H26,J26,L26,N26,P26,R26,T26)</f>
        <v>201</v>
      </c>
      <c r="W26" s="708" t="n">
        <f aca="false">t1!N24</f>
        <v>1</v>
      </c>
      <c r="AH26" s="709" t="n">
        <v>23</v>
      </c>
      <c r="AI26" s="710" t="n">
        <v>93</v>
      </c>
      <c r="AJ26" s="709" t="n">
        <v>8</v>
      </c>
      <c r="AK26" s="710" t="n">
        <v>74</v>
      </c>
      <c r="AL26" s="709" t="n">
        <v>0</v>
      </c>
      <c r="AM26" s="710" t="n">
        <v>0</v>
      </c>
      <c r="AN26" s="709" t="n">
        <v>0</v>
      </c>
      <c r="AO26" s="710" t="n">
        <v>7</v>
      </c>
      <c r="AP26" s="709" t="n">
        <v>1</v>
      </c>
      <c r="AQ26" s="710" t="n">
        <v>0</v>
      </c>
      <c r="AR26" s="709" t="n">
        <v>7</v>
      </c>
      <c r="AS26" s="710" t="n">
        <v>20</v>
      </c>
      <c r="AT26" s="709" t="n">
        <v>0</v>
      </c>
      <c r="AU26" s="711" t="n">
        <v>2</v>
      </c>
      <c r="AV26" s="709" t="n">
        <v>0</v>
      </c>
      <c r="AW26" s="711" t="n">
        <v>0</v>
      </c>
      <c r="AX26" s="709" t="n">
        <v>7</v>
      </c>
      <c r="AY26" s="712" t="n">
        <v>5</v>
      </c>
      <c r="AZ26" s="713" t="n">
        <f aca="false">SUM(AH26,AJ26,AL26,AN26,AP26,AR26,AT26,AV26,AX26)</f>
        <v>46</v>
      </c>
      <c r="BA26" s="714" t="n">
        <f aca="false">SUM(AI26,AK26,AM26,AO26,AQ26,AS26,AU26,AW26,AY26)</f>
        <v>201</v>
      </c>
      <c r="BB26" s="708" t="n">
        <f aca="false">t1!AS24</f>
        <v>0</v>
      </c>
    </row>
    <row r="27" customFormat="false" ht="12.95" hidden="false" customHeight="true" outlineLevel="0" collapsed="false">
      <c r="A27" s="289" t="str">
        <f aca="false">t1!A25</f>
        <v>POSIZIONE ECONOMICA DI ACCESSO D1</v>
      </c>
      <c r="B27" s="479" t="str">
        <f aca="false">t1!B25</f>
        <v>057000</v>
      </c>
      <c r="C27" s="702" t="n">
        <f aca="false">ROUND(AH27,0)</f>
        <v>58</v>
      </c>
      <c r="D27" s="703" t="n">
        <f aca="false">ROUND(AI27,0)</f>
        <v>190</v>
      </c>
      <c r="E27" s="702" t="n">
        <f aca="false">ROUND(AJ27,0)</f>
        <v>21</v>
      </c>
      <c r="F27" s="703" t="n">
        <f aca="false">ROUND(AK27,0)</f>
        <v>81</v>
      </c>
      <c r="G27" s="702" t="n">
        <f aca="false">ROUND(AL27,0)</f>
        <v>0</v>
      </c>
      <c r="H27" s="703" t="n">
        <f aca="false">ROUND(AM27,0)</f>
        <v>0</v>
      </c>
      <c r="I27" s="702" t="n">
        <f aca="false">ROUND(AN27,0)</f>
        <v>0</v>
      </c>
      <c r="J27" s="703" t="n">
        <f aca="false">ROUND(AO27,0)</f>
        <v>42</v>
      </c>
      <c r="K27" s="702" t="n">
        <f aca="false">ROUND(AP27,0)</f>
        <v>0</v>
      </c>
      <c r="L27" s="703" t="n">
        <f aca="false">ROUND(AQ27,0)</f>
        <v>12</v>
      </c>
      <c r="M27" s="702" t="n">
        <f aca="false">ROUND(AR27,0)</f>
        <v>3</v>
      </c>
      <c r="N27" s="703" t="n">
        <f aca="false">ROUND(AS27,0)</f>
        <v>17</v>
      </c>
      <c r="O27" s="702" t="n">
        <f aca="false">ROUND(AT27,0)</f>
        <v>0</v>
      </c>
      <c r="P27" s="704" t="n">
        <f aca="false">ROUND(AU27,0)</f>
        <v>0</v>
      </c>
      <c r="Q27" s="702" t="n">
        <f aca="false">ROUND(AV27,0)</f>
        <v>0</v>
      </c>
      <c r="R27" s="704" t="n">
        <f aca="false">ROUND(AW27,0)</f>
        <v>0</v>
      </c>
      <c r="S27" s="702" t="n">
        <f aca="false">ROUND(AX27,0)</f>
        <v>9</v>
      </c>
      <c r="T27" s="705" t="n">
        <f aca="false">ROUND(AY27,0)</f>
        <v>20</v>
      </c>
      <c r="U27" s="713" t="n">
        <f aca="false">SUM(C27,E27,G27,I27,K27,M27,O27,Q27,S27)</f>
        <v>91</v>
      </c>
      <c r="V27" s="714" t="n">
        <f aca="false">SUM(D27,F27,H27,J27,L27,N27,P27,R27,T27)</f>
        <v>362</v>
      </c>
      <c r="W27" s="708" t="n">
        <f aca="false">t1!N25</f>
        <v>1</v>
      </c>
      <c r="AH27" s="709" t="n">
        <v>58</v>
      </c>
      <c r="AI27" s="710" t="n">
        <v>190</v>
      </c>
      <c r="AJ27" s="709" t="n">
        <v>21</v>
      </c>
      <c r="AK27" s="710" t="n">
        <v>81</v>
      </c>
      <c r="AL27" s="709" t="n">
        <v>0</v>
      </c>
      <c r="AM27" s="710" t="n">
        <v>0</v>
      </c>
      <c r="AN27" s="709" t="n">
        <v>0</v>
      </c>
      <c r="AO27" s="710" t="n">
        <v>42</v>
      </c>
      <c r="AP27" s="709" t="n">
        <v>0</v>
      </c>
      <c r="AQ27" s="710" t="n">
        <v>12</v>
      </c>
      <c r="AR27" s="709" t="n">
        <v>3</v>
      </c>
      <c r="AS27" s="710" t="n">
        <v>17</v>
      </c>
      <c r="AT27" s="709" t="n">
        <v>0</v>
      </c>
      <c r="AU27" s="711" t="n">
        <v>0</v>
      </c>
      <c r="AV27" s="709" t="n">
        <v>0</v>
      </c>
      <c r="AW27" s="711" t="n">
        <v>0</v>
      </c>
      <c r="AX27" s="709" t="n">
        <v>9</v>
      </c>
      <c r="AY27" s="712" t="n">
        <v>20</v>
      </c>
      <c r="AZ27" s="713" t="n">
        <f aca="false">SUM(AH27,AJ27,AL27,AN27,AP27,AR27,AT27,AV27,AX27)</f>
        <v>91</v>
      </c>
      <c r="BA27" s="714" t="n">
        <f aca="false">SUM(AI27,AK27,AM27,AO27,AQ27,AS27,AU27,AW27,AY27)</f>
        <v>362</v>
      </c>
      <c r="BB27" s="708" t="n">
        <f aca="false">t1!AS25</f>
        <v>0</v>
      </c>
    </row>
    <row r="28" customFormat="false" ht="12.95" hidden="false" customHeight="true" outlineLevel="0" collapsed="false">
      <c r="A28" s="289" t="str">
        <f aca="false">t1!A26</f>
        <v>POSIZIONE ECONOMICA C5</v>
      </c>
      <c r="B28" s="479" t="str">
        <f aca="false">t1!B26</f>
        <v>046000</v>
      </c>
      <c r="C28" s="702" t="n">
        <f aca="false">ROUND(AH28,0)</f>
        <v>71</v>
      </c>
      <c r="D28" s="703" t="n">
        <f aca="false">ROUND(AI28,0)</f>
        <v>65</v>
      </c>
      <c r="E28" s="702" t="n">
        <f aca="false">ROUND(AJ28,0)</f>
        <v>6</v>
      </c>
      <c r="F28" s="703" t="n">
        <f aca="false">ROUND(AK28,0)</f>
        <v>44</v>
      </c>
      <c r="G28" s="702" t="n">
        <f aca="false">ROUND(AL28,0)</f>
        <v>0</v>
      </c>
      <c r="H28" s="703" t="n">
        <f aca="false">ROUND(AM28,0)</f>
        <v>0</v>
      </c>
      <c r="I28" s="702" t="n">
        <f aca="false">ROUND(AN28,0)</f>
        <v>0</v>
      </c>
      <c r="J28" s="703" t="n">
        <f aca="false">ROUND(AO28,0)</f>
        <v>26</v>
      </c>
      <c r="K28" s="702" t="n">
        <f aca="false">ROUND(AP28,0)</f>
        <v>0</v>
      </c>
      <c r="L28" s="703" t="n">
        <f aca="false">ROUND(AQ28,0)</f>
        <v>0</v>
      </c>
      <c r="M28" s="702" t="n">
        <f aca="false">ROUND(AR28,0)</f>
        <v>9</v>
      </c>
      <c r="N28" s="703" t="n">
        <f aca="false">ROUND(AS28,0)</f>
        <v>10</v>
      </c>
      <c r="O28" s="702" t="n">
        <f aca="false">ROUND(AT28,0)</f>
        <v>0</v>
      </c>
      <c r="P28" s="704" t="n">
        <f aca="false">ROUND(AU28,0)</f>
        <v>1</v>
      </c>
      <c r="Q28" s="702" t="n">
        <f aca="false">ROUND(AV28,0)</f>
        <v>0</v>
      </c>
      <c r="R28" s="704" t="n">
        <f aca="false">ROUND(AW28,0)</f>
        <v>0</v>
      </c>
      <c r="S28" s="702" t="n">
        <f aca="false">ROUND(AX28,0)</f>
        <v>2</v>
      </c>
      <c r="T28" s="705" t="n">
        <f aca="false">ROUND(AY28,0)</f>
        <v>0</v>
      </c>
      <c r="U28" s="713" t="n">
        <f aca="false">SUM(C28,E28,G28,I28,K28,M28,O28,Q28,S28)</f>
        <v>88</v>
      </c>
      <c r="V28" s="714" t="n">
        <f aca="false">SUM(D28,F28,H28,J28,L28,N28,P28,R28,T28)</f>
        <v>146</v>
      </c>
      <c r="W28" s="708" t="n">
        <f aca="false">t1!N26</f>
        <v>1</v>
      </c>
      <c r="AH28" s="709" t="n">
        <v>71</v>
      </c>
      <c r="AI28" s="710" t="n">
        <v>65</v>
      </c>
      <c r="AJ28" s="709" t="n">
        <v>6</v>
      </c>
      <c r="AK28" s="710" t="n">
        <v>44</v>
      </c>
      <c r="AL28" s="709" t="n">
        <v>0</v>
      </c>
      <c r="AM28" s="710" t="n">
        <v>0</v>
      </c>
      <c r="AN28" s="709" t="n">
        <v>0</v>
      </c>
      <c r="AO28" s="710" t="n">
        <v>26</v>
      </c>
      <c r="AP28" s="709" t="n">
        <v>0</v>
      </c>
      <c r="AQ28" s="710" t="n">
        <v>0</v>
      </c>
      <c r="AR28" s="709" t="n">
        <v>9</v>
      </c>
      <c r="AS28" s="710" t="n">
        <v>10</v>
      </c>
      <c r="AT28" s="709" t="n">
        <v>0</v>
      </c>
      <c r="AU28" s="711" t="n">
        <v>1</v>
      </c>
      <c r="AV28" s="709" t="n">
        <v>0</v>
      </c>
      <c r="AW28" s="711" t="n">
        <v>0</v>
      </c>
      <c r="AX28" s="709" t="n">
        <v>2</v>
      </c>
      <c r="AY28" s="712" t="n">
        <v>0</v>
      </c>
      <c r="AZ28" s="713" t="n">
        <f aca="false">SUM(AH28,AJ28,AL28,AN28,AP28,AR28,AT28,AV28,AX28)</f>
        <v>88</v>
      </c>
      <c r="BA28" s="714" t="n">
        <f aca="false">SUM(AI28,AK28,AM28,AO28,AQ28,AS28,AU28,AW28,AY28)</f>
        <v>146</v>
      </c>
      <c r="BB28" s="708" t="n">
        <f aca="false">t1!AS26</f>
        <v>0</v>
      </c>
    </row>
    <row r="29" customFormat="false" ht="12.95" hidden="false" customHeight="true" outlineLevel="0" collapsed="false">
      <c r="A29" s="289" t="str">
        <f aca="false">t1!A27</f>
        <v>POSIZIONE ECONOMICA C4</v>
      </c>
      <c r="B29" s="479" t="str">
        <f aca="false">t1!B27</f>
        <v>045000</v>
      </c>
      <c r="C29" s="702" t="n">
        <f aca="false">ROUND(AH29,0)</f>
        <v>53</v>
      </c>
      <c r="D29" s="703" t="n">
        <f aca="false">ROUND(AI29,0)</f>
        <v>0</v>
      </c>
      <c r="E29" s="702" t="n">
        <f aca="false">ROUND(AJ29,0)</f>
        <v>4</v>
      </c>
      <c r="F29" s="703" t="n">
        <f aca="false">ROUND(AK29,0)</f>
        <v>0</v>
      </c>
      <c r="G29" s="702" t="n">
        <f aca="false">ROUND(AL29,0)</f>
        <v>0</v>
      </c>
      <c r="H29" s="703" t="n">
        <f aca="false">ROUND(AM29,0)</f>
        <v>0</v>
      </c>
      <c r="I29" s="702" t="n">
        <f aca="false">ROUND(AN29,0)</f>
        <v>3</v>
      </c>
      <c r="J29" s="703" t="n">
        <f aca="false">ROUND(AO29,0)</f>
        <v>0</v>
      </c>
      <c r="K29" s="702" t="n">
        <f aca="false">ROUND(AP29,0)</f>
        <v>0</v>
      </c>
      <c r="L29" s="703" t="n">
        <f aca="false">ROUND(AQ29,0)</f>
        <v>0</v>
      </c>
      <c r="M29" s="702" t="n">
        <f aca="false">ROUND(AR29,0)</f>
        <v>15</v>
      </c>
      <c r="N29" s="703" t="n">
        <f aca="false">ROUND(AS29,0)</f>
        <v>0</v>
      </c>
      <c r="O29" s="702" t="n">
        <f aca="false">ROUND(AT29,0)</f>
        <v>0</v>
      </c>
      <c r="P29" s="704" t="n">
        <f aca="false">ROUND(AU29,0)</f>
        <v>0</v>
      </c>
      <c r="Q29" s="702" t="n">
        <f aca="false">ROUND(AV29,0)</f>
        <v>0</v>
      </c>
      <c r="R29" s="704" t="n">
        <f aca="false">ROUND(AW29,0)</f>
        <v>0</v>
      </c>
      <c r="S29" s="702" t="n">
        <f aca="false">ROUND(AX29,0)</f>
        <v>5</v>
      </c>
      <c r="T29" s="705" t="n">
        <f aca="false">ROUND(AY29,0)</f>
        <v>0</v>
      </c>
      <c r="U29" s="713" t="n">
        <f aca="false">SUM(C29,E29,G29,I29,K29,M29,O29,Q29,S29)</f>
        <v>80</v>
      </c>
      <c r="V29" s="714" t="n">
        <f aca="false">SUM(D29,F29,H29,J29,L29,N29,P29,R29,T29)</f>
        <v>0</v>
      </c>
      <c r="W29" s="708" t="n">
        <f aca="false">t1!N27</f>
        <v>1</v>
      </c>
      <c r="AH29" s="709" t="n">
        <v>53</v>
      </c>
      <c r="AI29" s="710" t="n">
        <v>0</v>
      </c>
      <c r="AJ29" s="709" t="n">
        <v>4</v>
      </c>
      <c r="AK29" s="710" t="n">
        <v>0</v>
      </c>
      <c r="AL29" s="709" t="n">
        <v>0</v>
      </c>
      <c r="AM29" s="710" t="n">
        <v>0</v>
      </c>
      <c r="AN29" s="709" t="n">
        <v>3</v>
      </c>
      <c r="AO29" s="710" t="n">
        <v>0</v>
      </c>
      <c r="AP29" s="709" t="n">
        <v>0</v>
      </c>
      <c r="AQ29" s="710" t="n">
        <v>0</v>
      </c>
      <c r="AR29" s="709" t="n">
        <v>15</v>
      </c>
      <c r="AS29" s="710" t="n">
        <v>0</v>
      </c>
      <c r="AT29" s="709" t="n">
        <v>0</v>
      </c>
      <c r="AU29" s="711" t="n">
        <v>0</v>
      </c>
      <c r="AV29" s="709" t="n">
        <v>0</v>
      </c>
      <c r="AW29" s="711" t="n">
        <v>0</v>
      </c>
      <c r="AX29" s="709" t="n">
        <v>5</v>
      </c>
      <c r="AY29" s="712" t="n">
        <v>0</v>
      </c>
      <c r="AZ29" s="713" t="n">
        <f aca="false">SUM(AH29,AJ29,AL29,AN29,AP29,AR29,AT29,AV29,AX29)</f>
        <v>80</v>
      </c>
      <c r="BA29" s="714" t="n">
        <f aca="false">SUM(AI29,AK29,AM29,AO29,AQ29,AS29,AU29,AW29,AY29)</f>
        <v>0</v>
      </c>
      <c r="BB29" s="708" t="n">
        <f aca="false">t1!AS27</f>
        <v>0</v>
      </c>
    </row>
    <row r="30" customFormat="false" ht="12.95" hidden="false" customHeight="true" outlineLevel="0" collapsed="false">
      <c r="A30" s="289" t="str">
        <f aca="false">t1!A28</f>
        <v>POSIZIONE ECONOMICA C3</v>
      </c>
      <c r="B30" s="479" t="str">
        <f aca="false">t1!B28</f>
        <v>043000</v>
      </c>
      <c r="C30" s="702" t="n">
        <f aca="false">ROUND(AH30,0)</f>
        <v>27</v>
      </c>
      <c r="D30" s="703" t="n">
        <f aca="false">ROUND(AI30,0)</f>
        <v>1</v>
      </c>
      <c r="E30" s="702" t="n">
        <f aca="false">ROUND(AJ30,0)</f>
        <v>12</v>
      </c>
      <c r="F30" s="703" t="n">
        <f aca="false">ROUND(AK30,0)</f>
        <v>0</v>
      </c>
      <c r="G30" s="702" t="n">
        <f aca="false">ROUND(AL30,0)</f>
        <v>0</v>
      </c>
      <c r="H30" s="703" t="n">
        <f aca="false">ROUND(AM30,0)</f>
        <v>0</v>
      </c>
      <c r="I30" s="702" t="n">
        <f aca="false">ROUND(AN30,0)</f>
        <v>0</v>
      </c>
      <c r="J30" s="703" t="n">
        <f aca="false">ROUND(AO30,0)</f>
        <v>0</v>
      </c>
      <c r="K30" s="702" t="n">
        <f aca="false">ROUND(AP30,0)</f>
        <v>0</v>
      </c>
      <c r="L30" s="703" t="n">
        <f aca="false">ROUND(AQ30,0)</f>
        <v>0</v>
      </c>
      <c r="M30" s="702" t="n">
        <f aca="false">ROUND(AR30,0)</f>
        <v>7</v>
      </c>
      <c r="N30" s="703" t="n">
        <f aca="false">ROUND(AS30,0)</f>
        <v>0</v>
      </c>
      <c r="O30" s="702" t="n">
        <f aca="false">ROUND(AT30,0)</f>
        <v>0</v>
      </c>
      <c r="P30" s="704" t="n">
        <f aca="false">ROUND(AU30,0)</f>
        <v>0</v>
      </c>
      <c r="Q30" s="702" t="n">
        <f aca="false">ROUND(AV30,0)</f>
        <v>0</v>
      </c>
      <c r="R30" s="704" t="n">
        <f aca="false">ROUND(AW30,0)</f>
        <v>0</v>
      </c>
      <c r="S30" s="702" t="n">
        <f aca="false">ROUND(AX30,0)</f>
        <v>0</v>
      </c>
      <c r="T30" s="705" t="n">
        <f aca="false">ROUND(AY30,0)</f>
        <v>0</v>
      </c>
      <c r="U30" s="713" t="n">
        <f aca="false">SUM(C30,E30,G30,I30,K30,M30,O30,Q30,S30)</f>
        <v>46</v>
      </c>
      <c r="V30" s="714" t="n">
        <f aca="false">SUM(D30,F30,H30,J30,L30,N30,P30,R30,T30)</f>
        <v>1</v>
      </c>
      <c r="W30" s="708" t="n">
        <f aca="false">t1!N28</f>
        <v>1</v>
      </c>
      <c r="AH30" s="709" t="n">
        <v>27</v>
      </c>
      <c r="AI30" s="710" t="n">
        <v>1</v>
      </c>
      <c r="AJ30" s="709" t="n">
        <v>12</v>
      </c>
      <c r="AK30" s="710" t="n">
        <v>0</v>
      </c>
      <c r="AL30" s="709" t="n">
        <v>0</v>
      </c>
      <c r="AM30" s="710" t="n">
        <v>0</v>
      </c>
      <c r="AN30" s="709" t="n">
        <v>0</v>
      </c>
      <c r="AO30" s="710" t="n">
        <v>0</v>
      </c>
      <c r="AP30" s="709" t="n">
        <v>0</v>
      </c>
      <c r="AQ30" s="710" t="n">
        <v>0</v>
      </c>
      <c r="AR30" s="709" t="n">
        <v>7</v>
      </c>
      <c r="AS30" s="710" t="n">
        <v>0</v>
      </c>
      <c r="AT30" s="709" t="n">
        <v>0</v>
      </c>
      <c r="AU30" s="711" t="n">
        <v>0</v>
      </c>
      <c r="AV30" s="709" t="n">
        <v>0</v>
      </c>
      <c r="AW30" s="711" t="n">
        <v>0</v>
      </c>
      <c r="AX30" s="709" t="n">
        <v>0</v>
      </c>
      <c r="AY30" s="712" t="n">
        <v>0</v>
      </c>
      <c r="AZ30" s="713" t="n">
        <f aca="false">SUM(AH30,AJ30,AL30,AN30,AP30,AR30,AT30,AV30,AX30)</f>
        <v>46</v>
      </c>
      <c r="BA30" s="714" t="n">
        <f aca="false">SUM(AI30,AK30,AM30,AO30,AQ30,AS30,AU30,AW30,AY30)</f>
        <v>1</v>
      </c>
      <c r="BB30" s="708" t="n">
        <f aca="false">t1!AS28</f>
        <v>0</v>
      </c>
    </row>
    <row r="31" customFormat="false" ht="12.95" hidden="false" customHeight="true" outlineLevel="0" collapsed="false">
      <c r="A31" s="289" t="str">
        <f aca="false">t1!A29</f>
        <v>POSIZIONE ECONOMICA C2</v>
      </c>
      <c r="B31" s="479" t="str">
        <f aca="false">t1!B29</f>
        <v>042000</v>
      </c>
      <c r="C31" s="702" t="n">
        <f aca="false">ROUND(AH31,0)</f>
        <v>1</v>
      </c>
      <c r="D31" s="703" t="n">
        <f aca="false">ROUND(AI31,0)</f>
        <v>24</v>
      </c>
      <c r="E31" s="702" t="n">
        <f aca="false">ROUND(AJ31,0)</f>
        <v>0</v>
      </c>
      <c r="F31" s="703" t="n">
        <f aca="false">ROUND(AK31,0)</f>
        <v>0</v>
      </c>
      <c r="G31" s="702" t="n">
        <f aca="false">ROUND(AL31,0)</f>
        <v>0</v>
      </c>
      <c r="H31" s="703" t="n">
        <f aca="false">ROUND(AM31,0)</f>
        <v>0</v>
      </c>
      <c r="I31" s="702" t="n">
        <f aca="false">ROUND(AN31,0)</f>
        <v>0</v>
      </c>
      <c r="J31" s="703" t="n">
        <f aca="false">ROUND(AO31,0)</f>
        <v>19</v>
      </c>
      <c r="K31" s="702" t="n">
        <f aca="false">ROUND(AP31,0)</f>
        <v>0</v>
      </c>
      <c r="L31" s="703" t="n">
        <f aca="false">ROUND(AQ31,0)</f>
        <v>0</v>
      </c>
      <c r="M31" s="702" t="n">
        <f aca="false">ROUND(AR31,0)</f>
        <v>0</v>
      </c>
      <c r="N31" s="703" t="n">
        <f aca="false">ROUND(AS31,0)</f>
        <v>2</v>
      </c>
      <c r="O31" s="702" t="n">
        <f aca="false">ROUND(AT31,0)</f>
        <v>1</v>
      </c>
      <c r="P31" s="704" t="n">
        <f aca="false">ROUND(AU31,0)</f>
        <v>13</v>
      </c>
      <c r="Q31" s="702" t="n">
        <f aca="false">ROUND(AV31,0)</f>
        <v>0</v>
      </c>
      <c r="R31" s="704" t="n">
        <f aca="false">ROUND(AW31,0)</f>
        <v>0</v>
      </c>
      <c r="S31" s="702" t="n">
        <f aca="false">ROUND(AX31,0)</f>
        <v>0</v>
      </c>
      <c r="T31" s="705" t="n">
        <f aca="false">ROUND(AY31,0)</f>
        <v>3</v>
      </c>
      <c r="U31" s="713" t="n">
        <f aca="false">SUM(C31,E31,G31,I31,K31,M31,O31,Q31,S31)</f>
        <v>2</v>
      </c>
      <c r="V31" s="714" t="n">
        <f aca="false">SUM(D31,F31,H31,J31,L31,N31,P31,R31,T31)</f>
        <v>61</v>
      </c>
      <c r="W31" s="708" t="n">
        <f aca="false">t1!N29</f>
        <v>1</v>
      </c>
      <c r="AH31" s="709" t="n">
        <v>1</v>
      </c>
      <c r="AI31" s="710" t="n">
        <v>24</v>
      </c>
      <c r="AJ31" s="709" t="n">
        <v>0</v>
      </c>
      <c r="AK31" s="710" t="n">
        <v>0</v>
      </c>
      <c r="AL31" s="709" t="n">
        <v>0</v>
      </c>
      <c r="AM31" s="710" t="n">
        <v>0</v>
      </c>
      <c r="AN31" s="709" t="n">
        <v>0</v>
      </c>
      <c r="AO31" s="710" t="n">
        <v>19</v>
      </c>
      <c r="AP31" s="709" t="n">
        <v>0</v>
      </c>
      <c r="AQ31" s="710" t="n">
        <v>0</v>
      </c>
      <c r="AR31" s="709" t="n">
        <v>0</v>
      </c>
      <c r="AS31" s="710" t="n">
        <v>2</v>
      </c>
      <c r="AT31" s="709" t="n">
        <v>1</v>
      </c>
      <c r="AU31" s="711" t="n">
        <v>13</v>
      </c>
      <c r="AV31" s="709" t="n">
        <v>0</v>
      </c>
      <c r="AW31" s="711" t="n">
        <v>0</v>
      </c>
      <c r="AX31" s="709" t="n">
        <v>0</v>
      </c>
      <c r="AY31" s="712" t="n">
        <v>3</v>
      </c>
      <c r="AZ31" s="713" t="n">
        <f aca="false">SUM(AH31,AJ31,AL31,AN31,AP31,AR31,AT31,AV31,AX31)</f>
        <v>2</v>
      </c>
      <c r="BA31" s="714" t="n">
        <f aca="false">SUM(AI31,AK31,AM31,AO31,AQ31,AS31,AU31,AW31,AY31)</f>
        <v>61</v>
      </c>
      <c r="BB31" s="708" t="n">
        <f aca="false">t1!AS29</f>
        <v>0</v>
      </c>
    </row>
    <row r="32" customFormat="false" ht="12.95" hidden="false" customHeight="true" outlineLevel="0" collapsed="false">
      <c r="A32" s="289" t="str">
        <f aca="false">t1!A30</f>
        <v>POSIZIONE ECONOMICA DI ACCESSO C1</v>
      </c>
      <c r="B32" s="479" t="str">
        <f aca="false">t1!B30</f>
        <v>056000</v>
      </c>
      <c r="C32" s="702" t="n">
        <f aca="false">ROUND(AH32,0)</f>
        <v>155</v>
      </c>
      <c r="D32" s="703" t="n">
        <f aca="false">ROUND(AI32,0)</f>
        <v>79</v>
      </c>
      <c r="E32" s="702" t="n">
        <f aca="false">ROUND(AJ32,0)</f>
        <v>22</v>
      </c>
      <c r="F32" s="703" t="n">
        <f aca="false">ROUND(AK32,0)</f>
        <v>19</v>
      </c>
      <c r="G32" s="702" t="n">
        <f aca="false">ROUND(AL32,0)</f>
        <v>0</v>
      </c>
      <c r="H32" s="703" t="n">
        <f aca="false">ROUND(AM32,0)</f>
        <v>0</v>
      </c>
      <c r="I32" s="702" t="n">
        <f aca="false">ROUND(AN32,0)</f>
        <v>0</v>
      </c>
      <c r="J32" s="703" t="n">
        <f aca="false">ROUND(AO32,0)</f>
        <v>0</v>
      </c>
      <c r="K32" s="702" t="n">
        <f aca="false">ROUND(AP32,0)</f>
        <v>0</v>
      </c>
      <c r="L32" s="703" t="n">
        <f aca="false">ROUND(AQ32,0)</f>
        <v>8</v>
      </c>
      <c r="M32" s="702" t="n">
        <f aca="false">ROUND(AR32,0)</f>
        <v>29</v>
      </c>
      <c r="N32" s="703" t="n">
        <f aca="false">ROUND(AS32,0)</f>
        <v>7</v>
      </c>
      <c r="O32" s="702" t="n">
        <f aca="false">ROUND(AT32,0)</f>
        <v>0</v>
      </c>
      <c r="P32" s="704" t="n">
        <f aca="false">ROUND(AU32,0)</f>
        <v>0</v>
      </c>
      <c r="Q32" s="702" t="n">
        <f aca="false">ROUND(AV32,0)</f>
        <v>0</v>
      </c>
      <c r="R32" s="704" t="n">
        <f aca="false">ROUND(AW32,0)</f>
        <v>0</v>
      </c>
      <c r="S32" s="702" t="n">
        <f aca="false">ROUND(AX32,0)</f>
        <v>10</v>
      </c>
      <c r="T32" s="705" t="n">
        <f aca="false">ROUND(AY32,0)</f>
        <v>18</v>
      </c>
      <c r="U32" s="713" t="n">
        <f aca="false">SUM(C32,E32,G32,I32,K32,M32,O32,Q32,S32)</f>
        <v>216</v>
      </c>
      <c r="V32" s="714" t="n">
        <f aca="false">SUM(D32,F32,H32,J32,L32,N32,P32,R32,T32)</f>
        <v>131</v>
      </c>
      <c r="W32" s="708" t="n">
        <f aca="false">t1!N30</f>
        <v>1</v>
      </c>
      <c r="AH32" s="709" t="n">
        <v>155</v>
      </c>
      <c r="AI32" s="710" t="n">
        <v>79</v>
      </c>
      <c r="AJ32" s="709" t="n">
        <v>22</v>
      </c>
      <c r="AK32" s="710" t="n">
        <v>19</v>
      </c>
      <c r="AL32" s="709" t="n">
        <v>0</v>
      </c>
      <c r="AM32" s="710" t="n">
        <v>0</v>
      </c>
      <c r="AN32" s="709" t="n">
        <v>0</v>
      </c>
      <c r="AO32" s="710" t="n">
        <v>0</v>
      </c>
      <c r="AP32" s="709" t="n">
        <v>0</v>
      </c>
      <c r="AQ32" s="710" t="n">
        <v>8</v>
      </c>
      <c r="AR32" s="709" t="n">
        <v>29</v>
      </c>
      <c r="AS32" s="710" t="n">
        <v>7</v>
      </c>
      <c r="AT32" s="709" t="n">
        <v>0</v>
      </c>
      <c r="AU32" s="711" t="n">
        <v>0</v>
      </c>
      <c r="AV32" s="709" t="n">
        <v>0</v>
      </c>
      <c r="AW32" s="711" t="n">
        <v>0</v>
      </c>
      <c r="AX32" s="709" t="n">
        <v>10</v>
      </c>
      <c r="AY32" s="712" t="n">
        <v>18</v>
      </c>
      <c r="AZ32" s="713" t="n">
        <f aca="false">SUM(AH32,AJ32,AL32,AN32,AP32,AR32,AT32,AV32,AX32)</f>
        <v>216</v>
      </c>
      <c r="BA32" s="714" t="n">
        <f aca="false">SUM(AI32,AK32,AM32,AO32,AQ32,AS32,AU32,AW32,AY32)</f>
        <v>131</v>
      </c>
      <c r="BB32" s="708" t="n">
        <f aca="false">t1!AS30</f>
        <v>0</v>
      </c>
    </row>
    <row r="33" customFormat="false" ht="12.95" hidden="false" customHeight="true" outlineLevel="0" collapsed="false">
      <c r="A33" s="289" t="str">
        <f aca="false">t1!A31</f>
        <v>POSIZ. ECON. B7 - PROFILO ACCESSO B3</v>
      </c>
      <c r="B33" s="479" t="str">
        <f aca="false">t1!B31</f>
        <v>0B7A00</v>
      </c>
      <c r="C33" s="702" t="n">
        <f aca="false">ROUND(AH33,0)</f>
        <v>143</v>
      </c>
      <c r="D33" s="703" t="n">
        <f aca="false">ROUND(AI33,0)</f>
        <v>26</v>
      </c>
      <c r="E33" s="702" t="n">
        <f aca="false">ROUND(AJ33,0)</f>
        <v>13</v>
      </c>
      <c r="F33" s="703" t="n">
        <f aca="false">ROUND(AK33,0)</f>
        <v>0</v>
      </c>
      <c r="G33" s="702" t="n">
        <f aca="false">ROUND(AL33,0)</f>
        <v>0</v>
      </c>
      <c r="H33" s="703" t="n">
        <f aca="false">ROUND(AM33,0)</f>
        <v>0</v>
      </c>
      <c r="I33" s="702" t="n">
        <f aca="false">ROUND(AN33,0)</f>
        <v>54</v>
      </c>
      <c r="J33" s="703" t="n">
        <f aca="false">ROUND(AO33,0)</f>
        <v>21</v>
      </c>
      <c r="K33" s="702" t="n">
        <f aca="false">ROUND(AP33,0)</f>
        <v>9</v>
      </c>
      <c r="L33" s="703" t="n">
        <f aca="false">ROUND(AQ33,0)</f>
        <v>0</v>
      </c>
      <c r="M33" s="702" t="n">
        <f aca="false">ROUND(AR33,0)</f>
        <v>11</v>
      </c>
      <c r="N33" s="703" t="n">
        <f aca="false">ROUND(AS33,0)</f>
        <v>3</v>
      </c>
      <c r="O33" s="702" t="n">
        <f aca="false">ROUND(AT33,0)</f>
        <v>0</v>
      </c>
      <c r="P33" s="704" t="n">
        <f aca="false">ROUND(AU33,0)</f>
        <v>0</v>
      </c>
      <c r="Q33" s="702" t="n">
        <f aca="false">ROUND(AV33,0)</f>
        <v>0</v>
      </c>
      <c r="R33" s="704" t="n">
        <f aca="false">ROUND(AW33,0)</f>
        <v>0</v>
      </c>
      <c r="S33" s="702" t="n">
        <f aca="false">ROUND(AX33,0)</f>
        <v>2</v>
      </c>
      <c r="T33" s="705" t="n">
        <f aca="false">ROUND(AY33,0)</f>
        <v>0</v>
      </c>
      <c r="U33" s="713" t="n">
        <f aca="false">SUM(C33,E33,G33,I33,K33,M33,O33,Q33,S33)</f>
        <v>232</v>
      </c>
      <c r="V33" s="714" t="n">
        <f aca="false">SUM(D33,F33,H33,J33,L33,N33,P33,R33,T33)</f>
        <v>50</v>
      </c>
      <c r="W33" s="708" t="n">
        <f aca="false">t1!N31</f>
        <v>1</v>
      </c>
      <c r="AH33" s="709" t="n">
        <v>143</v>
      </c>
      <c r="AI33" s="710" t="n">
        <v>26</v>
      </c>
      <c r="AJ33" s="709" t="n">
        <v>13</v>
      </c>
      <c r="AK33" s="710" t="n">
        <v>0</v>
      </c>
      <c r="AL33" s="709" t="n">
        <v>0</v>
      </c>
      <c r="AM33" s="710" t="n">
        <v>0</v>
      </c>
      <c r="AN33" s="709" t="n">
        <v>54</v>
      </c>
      <c r="AO33" s="710" t="n">
        <v>21</v>
      </c>
      <c r="AP33" s="709" t="n">
        <v>9</v>
      </c>
      <c r="AQ33" s="710" t="n">
        <v>0</v>
      </c>
      <c r="AR33" s="709" t="n">
        <v>11</v>
      </c>
      <c r="AS33" s="710" t="n">
        <v>3</v>
      </c>
      <c r="AT33" s="709" t="n">
        <v>0</v>
      </c>
      <c r="AU33" s="711" t="n">
        <v>0</v>
      </c>
      <c r="AV33" s="709" t="n">
        <v>0</v>
      </c>
      <c r="AW33" s="711" t="n">
        <v>0</v>
      </c>
      <c r="AX33" s="709" t="n">
        <v>2</v>
      </c>
      <c r="AY33" s="712" t="n">
        <v>0</v>
      </c>
      <c r="AZ33" s="713" t="n">
        <f aca="false">SUM(AH33,AJ33,AL33,AN33,AP33,AR33,AT33,AV33,AX33)</f>
        <v>232</v>
      </c>
      <c r="BA33" s="714" t="n">
        <f aca="false">SUM(AI33,AK33,AM33,AO33,AQ33,AS33,AU33,AW33,AY33)</f>
        <v>50</v>
      </c>
      <c r="BB33" s="708" t="n">
        <f aca="false">t1!AS31</f>
        <v>0</v>
      </c>
    </row>
    <row r="34" customFormat="false" ht="12.95" hidden="false" customHeight="true" outlineLevel="0" collapsed="false">
      <c r="A34" s="289" t="str">
        <f aca="false">t1!A32</f>
        <v>POSIZ. ECON. B7 - PROFILO  ACCESSO B1</v>
      </c>
      <c r="B34" s="479" t="str">
        <f aca="false">t1!B32</f>
        <v>0B7000</v>
      </c>
      <c r="C34" s="702" t="n">
        <f aca="false">ROUND(AH34,0)</f>
        <v>0</v>
      </c>
      <c r="D34" s="703" t="n">
        <f aca="false">ROUND(AI34,0)</f>
        <v>0</v>
      </c>
      <c r="E34" s="702" t="n">
        <f aca="false">ROUND(AJ34,0)</f>
        <v>0</v>
      </c>
      <c r="F34" s="703" t="n">
        <f aca="false">ROUND(AK34,0)</f>
        <v>0</v>
      </c>
      <c r="G34" s="702" t="n">
        <f aca="false">ROUND(AL34,0)</f>
        <v>0</v>
      </c>
      <c r="H34" s="703" t="n">
        <f aca="false">ROUND(AM34,0)</f>
        <v>0</v>
      </c>
      <c r="I34" s="702" t="n">
        <f aca="false">ROUND(AN34,0)</f>
        <v>0</v>
      </c>
      <c r="J34" s="703" t="n">
        <f aca="false">ROUND(AO34,0)</f>
        <v>0</v>
      </c>
      <c r="K34" s="702" t="n">
        <f aca="false">ROUND(AP34,0)</f>
        <v>0</v>
      </c>
      <c r="L34" s="703" t="n">
        <f aca="false">ROUND(AQ34,0)</f>
        <v>0</v>
      </c>
      <c r="M34" s="702" t="n">
        <f aca="false">ROUND(AR34,0)</f>
        <v>0</v>
      </c>
      <c r="N34" s="703" t="n">
        <f aca="false">ROUND(AS34,0)</f>
        <v>0</v>
      </c>
      <c r="O34" s="702" t="n">
        <f aca="false">ROUND(AT34,0)</f>
        <v>0</v>
      </c>
      <c r="P34" s="704" t="n">
        <f aca="false">ROUND(AU34,0)</f>
        <v>0</v>
      </c>
      <c r="Q34" s="702" t="n">
        <f aca="false">ROUND(AV34,0)</f>
        <v>0</v>
      </c>
      <c r="R34" s="704" t="n">
        <f aca="false">ROUND(AW34,0)</f>
        <v>0</v>
      </c>
      <c r="S34" s="702" t="n">
        <f aca="false">ROUND(AX34,0)</f>
        <v>0</v>
      </c>
      <c r="T34" s="705" t="n">
        <f aca="false">ROUND(AY34,0)</f>
        <v>0</v>
      </c>
      <c r="U34" s="713" t="n">
        <f aca="false">SUM(C34,E34,G34,I34,K34,M34,O34,Q34,S34)</f>
        <v>0</v>
      </c>
      <c r="V34" s="714" t="n">
        <f aca="false">SUM(D34,F34,H34,J34,L34,N34,P34,R34,T34)</f>
        <v>0</v>
      </c>
      <c r="W34" s="708" t="n">
        <f aca="false">t1!N32</f>
        <v>0</v>
      </c>
      <c r="AH34" s="709" t="n">
        <v>0</v>
      </c>
      <c r="AI34" s="710" t="n">
        <v>0</v>
      </c>
      <c r="AJ34" s="709" t="n">
        <v>0</v>
      </c>
      <c r="AK34" s="710" t="n">
        <v>0</v>
      </c>
      <c r="AL34" s="709" t="n">
        <v>0</v>
      </c>
      <c r="AM34" s="710" t="n">
        <v>0</v>
      </c>
      <c r="AN34" s="709" t="n">
        <v>0</v>
      </c>
      <c r="AO34" s="710" t="n">
        <v>0</v>
      </c>
      <c r="AP34" s="709" t="n">
        <v>0</v>
      </c>
      <c r="AQ34" s="710" t="n">
        <v>0</v>
      </c>
      <c r="AR34" s="709" t="n">
        <v>0</v>
      </c>
      <c r="AS34" s="710" t="n">
        <v>0</v>
      </c>
      <c r="AT34" s="709" t="n">
        <v>0</v>
      </c>
      <c r="AU34" s="711" t="n">
        <v>0</v>
      </c>
      <c r="AV34" s="709" t="n">
        <v>0</v>
      </c>
      <c r="AW34" s="711" t="n">
        <v>0</v>
      </c>
      <c r="AX34" s="709" t="n">
        <v>0</v>
      </c>
      <c r="AY34" s="712" t="n">
        <v>0</v>
      </c>
      <c r="AZ34" s="713" t="n">
        <f aca="false">SUM(AH34,AJ34,AL34,AN34,AP34,AR34,AT34,AV34,AX34)</f>
        <v>0</v>
      </c>
      <c r="BA34" s="714" t="n">
        <f aca="false">SUM(AI34,AK34,AM34,AO34,AQ34,AS34,AU34,AW34,AY34)</f>
        <v>0</v>
      </c>
      <c r="BB34" s="708" t="n">
        <f aca="false">t1!AS32</f>
        <v>0</v>
      </c>
    </row>
    <row r="35" customFormat="false" ht="12.95" hidden="false" customHeight="true" outlineLevel="0" collapsed="false">
      <c r="A35" s="289" t="str">
        <f aca="false">t1!A33</f>
        <v>POSIZ. ECON. B6 PROFILI ACCESSO B3</v>
      </c>
      <c r="B35" s="479" t="str">
        <f aca="false">t1!B33</f>
        <v>038490</v>
      </c>
      <c r="C35" s="702" t="n">
        <f aca="false">ROUND(AH35,0)</f>
        <v>0</v>
      </c>
      <c r="D35" s="703" t="n">
        <f aca="false">ROUND(AI35,0)</f>
        <v>0</v>
      </c>
      <c r="E35" s="702" t="n">
        <f aca="false">ROUND(AJ35,0)</f>
        <v>0</v>
      </c>
      <c r="F35" s="703" t="n">
        <f aca="false">ROUND(AK35,0)</f>
        <v>0</v>
      </c>
      <c r="G35" s="702" t="n">
        <f aca="false">ROUND(AL35,0)</f>
        <v>0</v>
      </c>
      <c r="H35" s="703" t="n">
        <f aca="false">ROUND(AM35,0)</f>
        <v>0</v>
      </c>
      <c r="I35" s="702" t="n">
        <f aca="false">ROUND(AN35,0)</f>
        <v>0</v>
      </c>
      <c r="J35" s="703" t="n">
        <f aca="false">ROUND(AO35,0)</f>
        <v>0</v>
      </c>
      <c r="K35" s="702" t="n">
        <f aca="false">ROUND(AP35,0)</f>
        <v>0</v>
      </c>
      <c r="L35" s="703" t="n">
        <f aca="false">ROUND(AQ35,0)</f>
        <v>0</v>
      </c>
      <c r="M35" s="702" t="n">
        <f aca="false">ROUND(AR35,0)</f>
        <v>0</v>
      </c>
      <c r="N35" s="703" t="n">
        <f aca="false">ROUND(AS35,0)</f>
        <v>0</v>
      </c>
      <c r="O35" s="702" t="n">
        <f aca="false">ROUND(AT35,0)</f>
        <v>0</v>
      </c>
      <c r="P35" s="704" t="n">
        <f aca="false">ROUND(AU35,0)</f>
        <v>0</v>
      </c>
      <c r="Q35" s="702" t="n">
        <f aca="false">ROUND(AV35,0)</f>
        <v>0</v>
      </c>
      <c r="R35" s="704" t="n">
        <f aca="false">ROUND(AW35,0)</f>
        <v>0</v>
      </c>
      <c r="S35" s="702" t="n">
        <f aca="false">ROUND(AX35,0)</f>
        <v>0</v>
      </c>
      <c r="T35" s="705" t="n">
        <f aca="false">ROUND(AY35,0)</f>
        <v>0</v>
      </c>
      <c r="U35" s="713" t="n">
        <f aca="false">SUM(C35,E35,G35,I35,K35,M35,O35,Q35,S35)</f>
        <v>0</v>
      </c>
      <c r="V35" s="714" t="n">
        <f aca="false">SUM(D35,F35,H35,J35,L35,N35,P35,R35,T35)</f>
        <v>0</v>
      </c>
      <c r="W35" s="708" t="n">
        <f aca="false">t1!N33</f>
        <v>0</v>
      </c>
      <c r="AH35" s="709" t="n">
        <v>0</v>
      </c>
      <c r="AI35" s="710" t="n">
        <v>0</v>
      </c>
      <c r="AJ35" s="709" t="n">
        <v>0</v>
      </c>
      <c r="AK35" s="710" t="n">
        <v>0</v>
      </c>
      <c r="AL35" s="709" t="n">
        <v>0</v>
      </c>
      <c r="AM35" s="710" t="n">
        <v>0</v>
      </c>
      <c r="AN35" s="709" t="n">
        <v>0</v>
      </c>
      <c r="AO35" s="710" t="n">
        <v>0</v>
      </c>
      <c r="AP35" s="709" t="n">
        <v>0</v>
      </c>
      <c r="AQ35" s="710" t="n">
        <v>0</v>
      </c>
      <c r="AR35" s="709" t="n">
        <v>0</v>
      </c>
      <c r="AS35" s="710" t="n">
        <v>0</v>
      </c>
      <c r="AT35" s="709" t="n">
        <v>0</v>
      </c>
      <c r="AU35" s="711" t="n">
        <v>0</v>
      </c>
      <c r="AV35" s="709" t="n">
        <v>0</v>
      </c>
      <c r="AW35" s="711" t="n">
        <v>0</v>
      </c>
      <c r="AX35" s="709" t="n">
        <v>0</v>
      </c>
      <c r="AY35" s="712" t="n">
        <v>0</v>
      </c>
      <c r="AZ35" s="713" t="n">
        <f aca="false">SUM(AH35,AJ35,AL35,AN35,AP35,AR35,AT35,AV35,AX35)</f>
        <v>0</v>
      </c>
      <c r="BA35" s="714" t="n">
        <f aca="false">SUM(AI35,AK35,AM35,AO35,AQ35,AS35,AU35,AW35,AY35)</f>
        <v>0</v>
      </c>
      <c r="BB35" s="708" t="n">
        <f aca="false">t1!AS33</f>
        <v>0</v>
      </c>
    </row>
    <row r="36" customFormat="false" ht="12.95" hidden="false" customHeight="true" outlineLevel="0" collapsed="false">
      <c r="A36" s="289" t="str">
        <f aca="false">t1!A34</f>
        <v>POSIZ. ECON. B6 PROFILI ACCESSO B1</v>
      </c>
      <c r="B36" s="479" t="str">
        <f aca="false">t1!B34</f>
        <v>038491</v>
      </c>
      <c r="C36" s="702" t="n">
        <f aca="false">ROUND(AH36,0)</f>
        <v>0</v>
      </c>
      <c r="D36" s="703" t="n">
        <f aca="false">ROUND(AI36,0)</f>
        <v>0</v>
      </c>
      <c r="E36" s="702" t="n">
        <f aca="false">ROUND(AJ36,0)</f>
        <v>0</v>
      </c>
      <c r="F36" s="703" t="n">
        <f aca="false">ROUND(AK36,0)</f>
        <v>0</v>
      </c>
      <c r="G36" s="702" t="n">
        <f aca="false">ROUND(AL36,0)</f>
        <v>0</v>
      </c>
      <c r="H36" s="703" t="n">
        <f aca="false">ROUND(AM36,0)</f>
        <v>0</v>
      </c>
      <c r="I36" s="702" t="n">
        <f aca="false">ROUND(AN36,0)</f>
        <v>0</v>
      </c>
      <c r="J36" s="703" t="n">
        <f aca="false">ROUND(AO36,0)</f>
        <v>0</v>
      </c>
      <c r="K36" s="702" t="n">
        <f aca="false">ROUND(AP36,0)</f>
        <v>0</v>
      </c>
      <c r="L36" s="703" t="n">
        <f aca="false">ROUND(AQ36,0)</f>
        <v>0</v>
      </c>
      <c r="M36" s="702" t="n">
        <f aca="false">ROUND(AR36,0)</f>
        <v>0</v>
      </c>
      <c r="N36" s="703" t="n">
        <f aca="false">ROUND(AS36,0)</f>
        <v>0</v>
      </c>
      <c r="O36" s="702" t="n">
        <f aca="false">ROUND(AT36,0)</f>
        <v>0</v>
      </c>
      <c r="P36" s="704" t="n">
        <f aca="false">ROUND(AU36,0)</f>
        <v>0</v>
      </c>
      <c r="Q36" s="702" t="n">
        <f aca="false">ROUND(AV36,0)</f>
        <v>0</v>
      </c>
      <c r="R36" s="704" t="n">
        <f aca="false">ROUND(AW36,0)</f>
        <v>0</v>
      </c>
      <c r="S36" s="702" t="n">
        <f aca="false">ROUND(AX36,0)</f>
        <v>0</v>
      </c>
      <c r="T36" s="705" t="n">
        <f aca="false">ROUND(AY36,0)</f>
        <v>0</v>
      </c>
      <c r="U36" s="713" t="n">
        <f aca="false">SUM(C36,E36,G36,I36,K36,M36,O36,Q36,S36)</f>
        <v>0</v>
      </c>
      <c r="V36" s="714" t="n">
        <f aca="false">SUM(D36,F36,H36,J36,L36,N36,P36,R36,T36)</f>
        <v>0</v>
      </c>
      <c r="W36" s="708" t="n">
        <f aca="false">t1!N34</f>
        <v>0</v>
      </c>
      <c r="AH36" s="709" t="n">
        <v>0</v>
      </c>
      <c r="AI36" s="710" t="n">
        <v>0</v>
      </c>
      <c r="AJ36" s="709" t="n">
        <v>0</v>
      </c>
      <c r="AK36" s="710" t="n">
        <v>0</v>
      </c>
      <c r="AL36" s="709" t="n">
        <v>0</v>
      </c>
      <c r="AM36" s="710" t="n">
        <v>0</v>
      </c>
      <c r="AN36" s="709" t="n">
        <v>0</v>
      </c>
      <c r="AO36" s="710" t="n">
        <v>0</v>
      </c>
      <c r="AP36" s="709" t="n">
        <v>0</v>
      </c>
      <c r="AQ36" s="710" t="n">
        <v>0</v>
      </c>
      <c r="AR36" s="709" t="n">
        <v>0</v>
      </c>
      <c r="AS36" s="710" t="n">
        <v>0</v>
      </c>
      <c r="AT36" s="709" t="n">
        <v>0</v>
      </c>
      <c r="AU36" s="711" t="n">
        <v>0</v>
      </c>
      <c r="AV36" s="709" t="n">
        <v>0</v>
      </c>
      <c r="AW36" s="711" t="n">
        <v>0</v>
      </c>
      <c r="AX36" s="709" t="n">
        <v>0</v>
      </c>
      <c r="AY36" s="712" t="n">
        <v>0</v>
      </c>
      <c r="AZ36" s="713" t="n">
        <f aca="false">SUM(AH36,AJ36,AL36,AN36,AP36,AR36,AT36,AV36,AX36)</f>
        <v>0</v>
      </c>
      <c r="BA36" s="714" t="n">
        <f aca="false">SUM(AI36,AK36,AM36,AO36,AQ36,AS36,AU36,AW36,AY36)</f>
        <v>0</v>
      </c>
      <c r="BB36" s="708" t="n">
        <f aca="false">t1!AS34</f>
        <v>0</v>
      </c>
    </row>
    <row r="37" customFormat="false" ht="12.95" hidden="false" customHeight="true" outlineLevel="0" collapsed="false">
      <c r="A37" s="289" t="str">
        <f aca="false">t1!A35</f>
        <v>POSIZ. ECON. B5 PROFILI ACCESSO B3</v>
      </c>
      <c r="B37" s="479" t="str">
        <f aca="false">t1!B35</f>
        <v>037492</v>
      </c>
      <c r="C37" s="702" t="n">
        <f aca="false">ROUND(AH37,0)</f>
        <v>1</v>
      </c>
      <c r="D37" s="703" t="n">
        <f aca="false">ROUND(AI37,0)</f>
        <v>1</v>
      </c>
      <c r="E37" s="702" t="n">
        <f aca="false">ROUND(AJ37,0)</f>
        <v>0</v>
      </c>
      <c r="F37" s="703" t="n">
        <f aca="false">ROUND(AK37,0)</f>
        <v>0</v>
      </c>
      <c r="G37" s="702" t="n">
        <f aca="false">ROUND(AL37,0)</f>
        <v>0</v>
      </c>
      <c r="H37" s="703" t="n">
        <f aca="false">ROUND(AM37,0)</f>
        <v>0</v>
      </c>
      <c r="I37" s="702" t="n">
        <f aca="false">ROUND(AN37,0)</f>
        <v>0</v>
      </c>
      <c r="J37" s="703" t="n">
        <f aca="false">ROUND(AO37,0)</f>
        <v>0</v>
      </c>
      <c r="K37" s="702" t="n">
        <f aca="false">ROUND(AP37,0)</f>
        <v>0</v>
      </c>
      <c r="L37" s="703" t="n">
        <f aca="false">ROUND(AQ37,0)</f>
        <v>0</v>
      </c>
      <c r="M37" s="702" t="n">
        <f aca="false">ROUND(AR37,0)</f>
        <v>0</v>
      </c>
      <c r="N37" s="703" t="n">
        <f aca="false">ROUND(AS37,0)</f>
        <v>0</v>
      </c>
      <c r="O37" s="702" t="n">
        <f aca="false">ROUND(AT37,0)</f>
        <v>0</v>
      </c>
      <c r="P37" s="704" t="n">
        <f aca="false">ROUND(AU37,0)</f>
        <v>0</v>
      </c>
      <c r="Q37" s="702" t="n">
        <f aca="false">ROUND(AV37,0)</f>
        <v>0</v>
      </c>
      <c r="R37" s="704" t="n">
        <f aca="false">ROUND(AW37,0)</f>
        <v>0</v>
      </c>
      <c r="S37" s="702" t="n">
        <f aca="false">ROUND(AX37,0)</f>
        <v>0</v>
      </c>
      <c r="T37" s="705" t="n">
        <f aca="false">ROUND(AY37,0)</f>
        <v>0</v>
      </c>
      <c r="U37" s="713" t="n">
        <f aca="false">SUM(C37,E37,G37,I37,K37,M37,O37,Q37,S37)</f>
        <v>1</v>
      </c>
      <c r="V37" s="714" t="n">
        <f aca="false">SUM(D37,F37,H37,J37,L37,N37,P37,R37,T37)</f>
        <v>1</v>
      </c>
      <c r="W37" s="708" t="n">
        <f aca="false">t1!N35</f>
        <v>1</v>
      </c>
      <c r="AH37" s="709" t="n">
        <v>1</v>
      </c>
      <c r="AI37" s="710" t="n">
        <v>1</v>
      </c>
      <c r="AJ37" s="709" t="n">
        <v>0</v>
      </c>
      <c r="AK37" s="710" t="n">
        <v>0</v>
      </c>
      <c r="AL37" s="709" t="n">
        <v>0</v>
      </c>
      <c r="AM37" s="710" t="n">
        <v>0</v>
      </c>
      <c r="AN37" s="709" t="n">
        <v>0</v>
      </c>
      <c r="AO37" s="710" t="n">
        <v>0</v>
      </c>
      <c r="AP37" s="709" t="n">
        <v>0</v>
      </c>
      <c r="AQ37" s="710" t="n">
        <v>0</v>
      </c>
      <c r="AR37" s="709" t="n">
        <v>0</v>
      </c>
      <c r="AS37" s="710" t="n">
        <v>0</v>
      </c>
      <c r="AT37" s="709" t="n">
        <v>0</v>
      </c>
      <c r="AU37" s="711" t="n">
        <v>0</v>
      </c>
      <c r="AV37" s="709" t="n">
        <v>0</v>
      </c>
      <c r="AW37" s="711" t="n">
        <v>0</v>
      </c>
      <c r="AX37" s="709" t="n">
        <v>0</v>
      </c>
      <c r="AY37" s="712" t="n">
        <v>0</v>
      </c>
      <c r="AZ37" s="713" t="n">
        <f aca="false">SUM(AH37,AJ37,AL37,AN37,AP37,AR37,AT37,AV37,AX37)</f>
        <v>1</v>
      </c>
      <c r="BA37" s="714" t="n">
        <f aca="false">SUM(AI37,AK37,AM37,AO37,AQ37,AS37,AU37,AW37,AY37)</f>
        <v>1</v>
      </c>
      <c r="BB37" s="708" t="n">
        <f aca="false">t1!AS35</f>
        <v>0</v>
      </c>
    </row>
    <row r="38" customFormat="false" ht="12.95" hidden="false" customHeight="true" outlineLevel="0" collapsed="false">
      <c r="A38" s="289" t="str">
        <f aca="false">t1!A36</f>
        <v>POSIZ. ECON. B5 PROFILI ACCESSO B1</v>
      </c>
      <c r="B38" s="479" t="str">
        <f aca="false">t1!B36</f>
        <v>037493</v>
      </c>
      <c r="C38" s="702" t="n">
        <f aca="false">ROUND(AH38,0)</f>
        <v>0</v>
      </c>
      <c r="D38" s="703" t="n">
        <f aca="false">ROUND(AI38,0)</f>
        <v>0</v>
      </c>
      <c r="E38" s="702" t="n">
        <f aca="false">ROUND(AJ38,0)</f>
        <v>0</v>
      </c>
      <c r="F38" s="703" t="n">
        <f aca="false">ROUND(AK38,0)</f>
        <v>0</v>
      </c>
      <c r="G38" s="702" t="n">
        <f aca="false">ROUND(AL38,0)</f>
        <v>0</v>
      </c>
      <c r="H38" s="703" t="n">
        <f aca="false">ROUND(AM38,0)</f>
        <v>0</v>
      </c>
      <c r="I38" s="702" t="n">
        <f aca="false">ROUND(AN38,0)</f>
        <v>0</v>
      </c>
      <c r="J38" s="703" t="n">
        <f aca="false">ROUND(AO38,0)</f>
        <v>0</v>
      </c>
      <c r="K38" s="702" t="n">
        <f aca="false">ROUND(AP38,0)</f>
        <v>0</v>
      </c>
      <c r="L38" s="703" t="n">
        <f aca="false">ROUND(AQ38,0)</f>
        <v>0</v>
      </c>
      <c r="M38" s="702" t="n">
        <f aca="false">ROUND(AR38,0)</f>
        <v>0</v>
      </c>
      <c r="N38" s="703" t="n">
        <f aca="false">ROUND(AS38,0)</f>
        <v>0</v>
      </c>
      <c r="O38" s="702" t="n">
        <f aca="false">ROUND(AT38,0)</f>
        <v>0</v>
      </c>
      <c r="P38" s="704" t="n">
        <f aca="false">ROUND(AU38,0)</f>
        <v>0</v>
      </c>
      <c r="Q38" s="702" t="n">
        <f aca="false">ROUND(AV38,0)</f>
        <v>0</v>
      </c>
      <c r="R38" s="704" t="n">
        <f aca="false">ROUND(AW38,0)</f>
        <v>0</v>
      </c>
      <c r="S38" s="702" t="n">
        <f aca="false">ROUND(AX38,0)</f>
        <v>0</v>
      </c>
      <c r="T38" s="705" t="n">
        <f aca="false">ROUND(AY38,0)</f>
        <v>0</v>
      </c>
      <c r="U38" s="713" t="n">
        <f aca="false">SUM(C38,E38,G38,I38,K38,M38,O38,Q38,S38)</f>
        <v>0</v>
      </c>
      <c r="V38" s="714" t="n">
        <f aca="false">SUM(D38,F38,H38,J38,L38,N38,P38,R38,T38)</f>
        <v>0</v>
      </c>
      <c r="W38" s="708" t="n">
        <f aca="false">t1!N36</f>
        <v>0</v>
      </c>
      <c r="AH38" s="709" t="n">
        <v>0</v>
      </c>
      <c r="AI38" s="710" t="n">
        <v>0</v>
      </c>
      <c r="AJ38" s="709" t="n">
        <v>0</v>
      </c>
      <c r="AK38" s="710" t="n">
        <v>0</v>
      </c>
      <c r="AL38" s="709" t="n">
        <v>0</v>
      </c>
      <c r="AM38" s="710" t="n">
        <v>0</v>
      </c>
      <c r="AN38" s="709" t="n">
        <v>0</v>
      </c>
      <c r="AO38" s="710" t="n">
        <v>0</v>
      </c>
      <c r="AP38" s="709" t="n">
        <v>0</v>
      </c>
      <c r="AQ38" s="710" t="n">
        <v>0</v>
      </c>
      <c r="AR38" s="709" t="n">
        <v>0</v>
      </c>
      <c r="AS38" s="710" t="n">
        <v>0</v>
      </c>
      <c r="AT38" s="709" t="n">
        <v>0</v>
      </c>
      <c r="AU38" s="711" t="n">
        <v>0</v>
      </c>
      <c r="AV38" s="709" t="n">
        <v>0</v>
      </c>
      <c r="AW38" s="711" t="n">
        <v>0</v>
      </c>
      <c r="AX38" s="709" t="n">
        <v>0</v>
      </c>
      <c r="AY38" s="712" t="n">
        <v>0</v>
      </c>
      <c r="AZ38" s="713" t="n">
        <f aca="false">SUM(AH38,AJ38,AL38,AN38,AP38,AR38,AT38,AV38,AX38)</f>
        <v>0</v>
      </c>
      <c r="BA38" s="714" t="n">
        <f aca="false">SUM(AI38,AK38,AM38,AO38,AQ38,AS38,AU38,AW38,AY38)</f>
        <v>0</v>
      </c>
      <c r="BB38" s="708" t="n">
        <f aca="false">t1!AS36</f>
        <v>0</v>
      </c>
    </row>
    <row r="39" customFormat="false" ht="12.95" hidden="false" customHeight="true" outlineLevel="0" collapsed="false">
      <c r="A39" s="289" t="str">
        <f aca="false">t1!A37</f>
        <v>POSIZ. ECON. B4 PROFILI ACCESSO B3</v>
      </c>
      <c r="B39" s="479" t="str">
        <f aca="false">t1!B37</f>
        <v>036494</v>
      </c>
      <c r="C39" s="702" t="n">
        <f aca="false">ROUND(AH39,0)</f>
        <v>137</v>
      </c>
      <c r="D39" s="703" t="n">
        <f aca="false">ROUND(AI39,0)</f>
        <v>28</v>
      </c>
      <c r="E39" s="702" t="n">
        <f aca="false">ROUND(AJ39,0)</f>
        <v>228</v>
      </c>
      <c r="F39" s="703" t="n">
        <f aca="false">ROUND(AK39,0)</f>
        <v>14</v>
      </c>
      <c r="G39" s="702" t="n">
        <f aca="false">ROUND(AL39,0)</f>
        <v>0</v>
      </c>
      <c r="H39" s="703" t="n">
        <f aca="false">ROUND(AM39,0)</f>
        <v>0</v>
      </c>
      <c r="I39" s="702" t="n">
        <f aca="false">ROUND(AN39,0)</f>
        <v>27</v>
      </c>
      <c r="J39" s="703" t="n">
        <f aca="false">ROUND(AO39,0)</f>
        <v>9</v>
      </c>
      <c r="K39" s="702" t="n">
        <f aca="false">ROUND(AP39,0)</f>
        <v>14</v>
      </c>
      <c r="L39" s="703" t="n">
        <f aca="false">ROUND(AQ39,0)</f>
        <v>0</v>
      </c>
      <c r="M39" s="702" t="n">
        <f aca="false">ROUND(AR39,0)</f>
        <v>18</v>
      </c>
      <c r="N39" s="703" t="n">
        <f aca="false">ROUND(AS39,0)</f>
        <v>4</v>
      </c>
      <c r="O39" s="702" t="n">
        <f aca="false">ROUND(AT39,0)</f>
        <v>0</v>
      </c>
      <c r="P39" s="704" t="n">
        <f aca="false">ROUND(AU39,0)</f>
        <v>0</v>
      </c>
      <c r="Q39" s="702" t="n">
        <f aca="false">ROUND(AV39,0)</f>
        <v>0</v>
      </c>
      <c r="R39" s="704" t="n">
        <f aca="false">ROUND(AW39,0)</f>
        <v>0</v>
      </c>
      <c r="S39" s="702" t="n">
        <f aca="false">ROUND(AX39,0)</f>
        <v>6</v>
      </c>
      <c r="T39" s="705" t="n">
        <f aca="false">ROUND(AY39,0)</f>
        <v>1</v>
      </c>
      <c r="U39" s="713" t="n">
        <f aca="false">SUM(C39,E39,G39,I39,K39,M39,O39,Q39,S39)</f>
        <v>430</v>
      </c>
      <c r="V39" s="714" t="n">
        <f aca="false">SUM(D39,F39,H39,J39,L39,N39,P39,R39,T39)</f>
        <v>56</v>
      </c>
      <c r="W39" s="708" t="n">
        <f aca="false">t1!N37</f>
        <v>1</v>
      </c>
      <c r="AH39" s="709" t="n">
        <v>137</v>
      </c>
      <c r="AI39" s="710" t="n">
        <v>28</v>
      </c>
      <c r="AJ39" s="709" t="n">
        <v>228</v>
      </c>
      <c r="AK39" s="710" t="n">
        <v>14</v>
      </c>
      <c r="AL39" s="709" t="n">
        <v>0</v>
      </c>
      <c r="AM39" s="710" t="n">
        <v>0</v>
      </c>
      <c r="AN39" s="709" t="n">
        <v>27</v>
      </c>
      <c r="AO39" s="710" t="n">
        <v>9</v>
      </c>
      <c r="AP39" s="709" t="n">
        <v>14</v>
      </c>
      <c r="AQ39" s="710" t="n">
        <v>0</v>
      </c>
      <c r="AR39" s="709" t="n">
        <v>18</v>
      </c>
      <c r="AS39" s="710" t="n">
        <v>4</v>
      </c>
      <c r="AT39" s="709" t="n">
        <v>0</v>
      </c>
      <c r="AU39" s="711" t="n">
        <v>0</v>
      </c>
      <c r="AV39" s="709" t="n">
        <v>0</v>
      </c>
      <c r="AW39" s="711" t="n">
        <v>0</v>
      </c>
      <c r="AX39" s="709" t="n">
        <v>6</v>
      </c>
      <c r="AY39" s="712" t="n">
        <v>1</v>
      </c>
      <c r="AZ39" s="713" t="n">
        <f aca="false">SUM(AH39,AJ39,AL39,AN39,AP39,AR39,AT39,AV39,AX39)</f>
        <v>430</v>
      </c>
      <c r="BA39" s="714" t="n">
        <f aca="false">SUM(AI39,AK39,AM39,AO39,AQ39,AS39,AU39,AW39,AY39)</f>
        <v>56</v>
      </c>
      <c r="BB39" s="708" t="n">
        <f aca="false">t1!AS37</f>
        <v>0</v>
      </c>
    </row>
    <row r="40" customFormat="false" ht="12.95" hidden="false" customHeight="true" outlineLevel="0" collapsed="false">
      <c r="A40" s="289" t="str">
        <f aca="false">t1!A38</f>
        <v>POSIZ. ECON. B4 PROFILI ACCESSO B1</v>
      </c>
      <c r="B40" s="479" t="str">
        <f aca="false">t1!B38</f>
        <v>036495</v>
      </c>
      <c r="C40" s="702" t="n">
        <f aca="false">ROUND(AH40,0)</f>
        <v>1</v>
      </c>
      <c r="D40" s="703" t="n">
        <f aca="false">ROUND(AI40,0)</f>
        <v>0</v>
      </c>
      <c r="E40" s="702" t="n">
        <f aca="false">ROUND(AJ40,0)</f>
        <v>0</v>
      </c>
      <c r="F40" s="703" t="n">
        <f aca="false">ROUND(AK40,0)</f>
        <v>0</v>
      </c>
      <c r="G40" s="702" t="n">
        <f aca="false">ROUND(AL40,0)</f>
        <v>0</v>
      </c>
      <c r="H40" s="703" t="n">
        <f aca="false">ROUND(AM40,0)</f>
        <v>0</v>
      </c>
      <c r="I40" s="702" t="n">
        <f aca="false">ROUND(AN40,0)</f>
        <v>0</v>
      </c>
      <c r="J40" s="703" t="n">
        <f aca="false">ROUND(AO40,0)</f>
        <v>0</v>
      </c>
      <c r="K40" s="702" t="n">
        <f aca="false">ROUND(AP40,0)</f>
        <v>0</v>
      </c>
      <c r="L40" s="703" t="n">
        <f aca="false">ROUND(AQ40,0)</f>
        <v>0</v>
      </c>
      <c r="M40" s="702" t="n">
        <f aca="false">ROUND(AR40,0)</f>
        <v>0</v>
      </c>
      <c r="N40" s="703" t="n">
        <f aca="false">ROUND(AS40,0)</f>
        <v>0</v>
      </c>
      <c r="O40" s="702" t="n">
        <f aca="false">ROUND(AT40,0)</f>
        <v>0</v>
      </c>
      <c r="P40" s="704" t="n">
        <f aca="false">ROUND(AU40,0)</f>
        <v>0</v>
      </c>
      <c r="Q40" s="702" t="n">
        <f aca="false">ROUND(AV40,0)</f>
        <v>0</v>
      </c>
      <c r="R40" s="704" t="n">
        <f aca="false">ROUND(AW40,0)</f>
        <v>0</v>
      </c>
      <c r="S40" s="702" t="n">
        <f aca="false">ROUND(AX40,0)</f>
        <v>0</v>
      </c>
      <c r="T40" s="705" t="n">
        <f aca="false">ROUND(AY40,0)</f>
        <v>0</v>
      </c>
      <c r="U40" s="713" t="n">
        <f aca="false">SUM(C40,E40,G40,I40,K40,M40,O40,Q40,S40)</f>
        <v>1</v>
      </c>
      <c r="V40" s="714" t="n">
        <f aca="false">SUM(D40,F40,H40,J40,L40,N40,P40,R40,T40)</f>
        <v>0</v>
      </c>
      <c r="W40" s="708" t="n">
        <f aca="false">t1!N38</f>
        <v>1</v>
      </c>
      <c r="AH40" s="709" t="n">
        <v>1</v>
      </c>
      <c r="AI40" s="710" t="n">
        <v>0</v>
      </c>
      <c r="AJ40" s="709" t="n">
        <v>0</v>
      </c>
      <c r="AK40" s="710" t="n">
        <v>0</v>
      </c>
      <c r="AL40" s="709" t="n">
        <v>0</v>
      </c>
      <c r="AM40" s="710" t="n">
        <v>0</v>
      </c>
      <c r="AN40" s="709" t="n">
        <v>0</v>
      </c>
      <c r="AO40" s="710" t="n">
        <v>0</v>
      </c>
      <c r="AP40" s="709" t="n">
        <v>0</v>
      </c>
      <c r="AQ40" s="710" t="n">
        <v>0</v>
      </c>
      <c r="AR40" s="709" t="n">
        <v>0</v>
      </c>
      <c r="AS40" s="710" t="n">
        <v>0</v>
      </c>
      <c r="AT40" s="709" t="n">
        <v>0</v>
      </c>
      <c r="AU40" s="711" t="n">
        <v>0</v>
      </c>
      <c r="AV40" s="709" t="n">
        <v>0</v>
      </c>
      <c r="AW40" s="711" t="n">
        <v>0</v>
      </c>
      <c r="AX40" s="709" t="n">
        <v>0</v>
      </c>
      <c r="AY40" s="712" t="n">
        <v>0</v>
      </c>
      <c r="AZ40" s="713" t="n">
        <f aca="false">SUM(AH40,AJ40,AL40,AN40,AP40,AR40,AT40,AV40,AX40)</f>
        <v>1</v>
      </c>
      <c r="BA40" s="714" t="n">
        <f aca="false">SUM(AI40,AK40,AM40,AO40,AQ40,AS40,AU40,AW40,AY40)</f>
        <v>0</v>
      </c>
      <c r="BB40" s="708" t="n">
        <f aca="false">t1!AS38</f>
        <v>0</v>
      </c>
    </row>
    <row r="41" customFormat="false" ht="12.95" hidden="false" customHeight="true" outlineLevel="0" collapsed="false">
      <c r="A41" s="289" t="str">
        <f aca="false">t1!A39</f>
        <v>POSIZIONE ECONOMICA DI ACCESSO B3</v>
      </c>
      <c r="B41" s="479" t="str">
        <f aca="false">t1!B39</f>
        <v>055000</v>
      </c>
      <c r="C41" s="702" t="n">
        <f aca="false">ROUND(AH41,0)</f>
        <v>39</v>
      </c>
      <c r="D41" s="703" t="n">
        <f aca="false">ROUND(AI41,0)</f>
        <v>0</v>
      </c>
      <c r="E41" s="702" t="n">
        <f aca="false">ROUND(AJ41,0)</f>
        <v>0</v>
      </c>
      <c r="F41" s="703" t="n">
        <f aca="false">ROUND(AK41,0)</f>
        <v>0</v>
      </c>
      <c r="G41" s="702" t="n">
        <f aca="false">ROUND(AL41,0)</f>
        <v>0</v>
      </c>
      <c r="H41" s="703" t="n">
        <f aca="false">ROUND(AM41,0)</f>
        <v>0</v>
      </c>
      <c r="I41" s="702" t="n">
        <f aca="false">ROUND(AN41,0)</f>
        <v>0</v>
      </c>
      <c r="J41" s="703" t="n">
        <f aca="false">ROUND(AO41,0)</f>
        <v>0</v>
      </c>
      <c r="K41" s="702" t="n">
        <f aca="false">ROUND(AP41,0)</f>
        <v>0</v>
      </c>
      <c r="L41" s="703" t="n">
        <f aca="false">ROUND(AQ41,0)</f>
        <v>0</v>
      </c>
      <c r="M41" s="702" t="n">
        <f aca="false">ROUND(AR41,0)</f>
        <v>0</v>
      </c>
      <c r="N41" s="703" t="n">
        <f aca="false">ROUND(AS41,0)</f>
        <v>0</v>
      </c>
      <c r="O41" s="702" t="n">
        <f aca="false">ROUND(AT41,0)</f>
        <v>0</v>
      </c>
      <c r="P41" s="704" t="n">
        <f aca="false">ROUND(AU41,0)</f>
        <v>0</v>
      </c>
      <c r="Q41" s="702" t="n">
        <f aca="false">ROUND(AV41,0)</f>
        <v>0</v>
      </c>
      <c r="R41" s="704" t="n">
        <f aca="false">ROUND(AW41,0)</f>
        <v>0</v>
      </c>
      <c r="S41" s="702" t="n">
        <f aca="false">ROUND(AX41,0)</f>
        <v>0</v>
      </c>
      <c r="T41" s="705" t="n">
        <f aca="false">ROUND(AY41,0)</f>
        <v>0</v>
      </c>
      <c r="U41" s="713" t="n">
        <f aca="false">SUM(C41,E41,G41,I41,K41,M41,O41,Q41,S41)</f>
        <v>39</v>
      </c>
      <c r="V41" s="714" t="n">
        <f aca="false">SUM(D41,F41,H41,J41,L41,N41,P41,R41,T41)</f>
        <v>0</v>
      </c>
      <c r="W41" s="708" t="n">
        <f aca="false">t1!N39</f>
        <v>0</v>
      </c>
      <c r="AH41" s="709" t="n">
        <v>39</v>
      </c>
      <c r="AI41" s="710" t="n">
        <v>0</v>
      </c>
      <c r="AJ41" s="709" t="n">
        <v>0</v>
      </c>
      <c r="AK41" s="710" t="n">
        <v>0</v>
      </c>
      <c r="AL41" s="709" t="n">
        <v>0</v>
      </c>
      <c r="AM41" s="710" t="n">
        <v>0</v>
      </c>
      <c r="AN41" s="709" t="n">
        <v>0</v>
      </c>
      <c r="AO41" s="710" t="n">
        <v>0</v>
      </c>
      <c r="AP41" s="709" t="n">
        <v>0</v>
      </c>
      <c r="AQ41" s="710" t="n">
        <v>0</v>
      </c>
      <c r="AR41" s="709" t="n">
        <v>0</v>
      </c>
      <c r="AS41" s="710" t="n">
        <v>0</v>
      </c>
      <c r="AT41" s="709" t="n">
        <v>0</v>
      </c>
      <c r="AU41" s="711" t="n">
        <v>0</v>
      </c>
      <c r="AV41" s="709" t="n">
        <v>0</v>
      </c>
      <c r="AW41" s="711" t="n">
        <v>0</v>
      </c>
      <c r="AX41" s="709" t="n">
        <v>0</v>
      </c>
      <c r="AY41" s="712" t="n">
        <v>0</v>
      </c>
      <c r="AZ41" s="713" t="n">
        <f aca="false">SUM(AH41,AJ41,AL41,AN41,AP41,AR41,AT41,AV41,AX41)</f>
        <v>39</v>
      </c>
      <c r="BA41" s="714" t="n">
        <f aca="false">SUM(AI41,AK41,AM41,AO41,AQ41,AS41,AU41,AW41,AY41)</f>
        <v>0</v>
      </c>
      <c r="BB41" s="708" t="n">
        <f aca="false">t1!AS39</f>
        <v>0</v>
      </c>
    </row>
    <row r="42" customFormat="false" ht="12.95" hidden="false" customHeight="true" outlineLevel="0" collapsed="false">
      <c r="A42" s="289" t="str">
        <f aca="false">t1!A40</f>
        <v>POSIZIONE ECONOMICA B3</v>
      </c>
      <c r="B42" s="479" t="str">
        <f aca="false">t1!B40</f>
        <v>034000</v>
      </c>
      <c r="C42" s="702" t="n">
        <f aca="false">ROUND(AH42,0)</f>
        <v>28</v>
      </c>
      <c r="D42" s="703" t="n">
        <f aca="false">ROUND(AI42,0)</f>
        <v>64</v>
      </c>
      <c r="E42" s="702" t="n">
        <f aca="false">ROUND(AJ42,0)</f>
        <v>0</v>
      </c>
      <c r="F42" s="703" t="n">
        <f aca="false">ROUND(AK42,0)</f>
        <v>37</v>
      </c>
      <c r="G42" s="702" t="n">
        <f aca="false">ROUND(AL42,0)</f>
        <v>0</v>
      </c>
      <c r="H42" s="703" t="n">
        <f aca="false">ROUND(AM42,0)</f>
        <v>0</v>
      </c>
      <c r="I42" s="702" t="n">
        <f aca="false">ROUND(AN42,0)</f>
        <v>0</v>
      </c>
      <c r="J42" s="703" t="n">
        <f aca="false">ROUND(AO42,0)</f>
        <v>0</v>
      </c>
      <c r="K42" s="702" t="n">
        <f aca="false">ROUND(AP42,0)</f>
        <v>0</v>
      </c>
      <c r="L42" s="703" t="n">
        <f aca="false">ROUND(AQ42,0)</f>
        <v>0</v>
      </c>
      <c r="M42" s="702" t="n">
        <f aca="false">ROUND(AR42,0)</f>
        <v>0</v>
      </c>
      <c r="N42" s="703" t="n">
        <f aca="false">ROUND(AS42,0)</f>
        <v>10</v>
      </c>
      <c r="O42" s="702" t="n">
        <f aca="false">ROUND(AT42,0)</f>
        <v>0</v>
      </c>
      <c r="P42" s="704" t="n">
        <f aca="false">ROUND(AU42,0)</f>
        <v>0</v>
      </c>
      <c r="Q42" s="702" t="n">
        <f aca="false">ROUND(AV42,0)</f>
        <v>0</v>
      </c>
      <c r="R42" s="704" t="n">
        <f aca="false">ROUND(AW42,0)</f>
        <v>0</v>
      </c>
      <c r="S42" s="702" t="n">
        <f aca="false">ROUND(AX42,0)</f>
        <v>6</v>
      </c>
      <c r="T42" s="705" t="n">
        <f aca="false">ROUND(AY42,0)</f>
        <v>3</v>
      </c>
      <c r="U42" s="713" t="n">
        <f aca="false">SUM(C42,E42,G42,I42,K42,M42,O42,Q42,S42)</f>
        <v>34</v>
      </c>
      <c r="V42" s="714" t="n">
        <f aca="false">SUM(D42,F42,H42,J42,L42,N42,P42,R42,T42)</f>
        <v>114</v>
      </c>
      <c r="W42" s="708" t="n">
        <f aca="false">t1!N40</f>
        <v>1</v>
      </c>
      <c r="AH42" s="709" t="n">
        <v>28</v>
      </c>
      <c r="AI42" s="710" t="n">
        <v>64</v>
      </c>
      <c r="AJ42" s="709" t="n">
        <v>0</v>
      </c>
      <c r="AK42" s="710" t="n">
        <v>37</v>
      </c>
      <c r="AL42" s="709" t="n">
        <v>0</v>
      </c>
      <c r="AM42" s="710" t="n">
        <v>0</v>
      </c>
      <c r="AN42" s="709" t="n">
        <v>0</v>
      </c>
      <c r="AO42" s="710" t="n">
        <v>0</v>
      </c>
      <c r="AP42" s="709" t="n">
        <v>0</v>
      </c>
      <c r="AQ42" s="710" t="n">
        <v>0</v>
      </c>
      <c r="AR42" s="709" t="n">
        <v>0</v>
      </c>
      <c r="AS42" s="710" t="n">
        <v>10</v>
      </c>
      <c r="AT42" s="709" t="n">
        <v>0</v>
      </c>
      <c r="AU42" s="711" t="n">
        <v>0</v>
      </c>
      <c r="AV42" s="709" t="n">
        <v>0</v>
      </c>
      <c r="AW42" s="711" t="n">
        <v>0</v>
      </c>
      <c r="AX42" s="709" t="n">
        <v>6</v>
      </c>
      <c r="AY42" s="712" t="n">
        <v>3</v>
      </c>
      <c r="AZ42" s="713" t="n">
        <f aca="false">SUM(AH42,AJ42,AL42,AN42,AP42,AR42,AT42,AV42,AX42)</f>
        <v>34</v>
      </c>
      <c r="BA42" s="714" t="n">
        <f aca="false">SUM(AI42,AK42,AM42,AO42,AQ42,AS42,AU42,AW42,AY42)</f>
        <v>114</v>
      </c>
      <c r="BB42" s="708" t="n">
        <f aca="false">t1!AS40</f>
        <v>0</v>
      </c>
    </row>
    <row r="43" customFormat="false" ht="12.95" hidden="false" customHeight="true" outlineLevel="0" collapsed="false">
      <c r="A43" s="289" t="str">
        <f aca="false">t1!A41</f>
        <v>POSIZIONE ECONOMICA B2</v>
      </c>
      <c r="B43" s="479" t="str">
        <f aca="false">t1!B41</f>
        <v>032000</v>
      </c>
      <c r="C43" s="702" t="n">
        <f aca="false">ROUND(AH43,0)</f>
        <v>35</v>
      </c>
      <c r="D43" s="703" t="n">
        <f aca="false">ROUND(AI43,0)</f>
        <v>0</v>
      </c>
      <c r="E43" s="702" t="n">
        <f aca="false">ROUND(AJ43,0)</f>
        <v>0</v>
      </c>
      <c r="F43" s="703" t="n">
        <f aca="false">ROUND(AK43,0)</f>
        <v>0</v>
      </c>
      <c r="G43" s="702" t="n">
        <f aca="false">ROUND(AL43,0)</f>
        <v>0</v>
      </c>
      <c r="H43" s="703" t="n">
        <f aca="false">ROUND(AM43,0)</f>
        <v>0</v>
      </c>
      <c r="I43" s="702" t="n">
        <f aca="false">ROUND(AN43,0)</f>
        <v>0</v>
      </c>
      <c r="J43" s="703" t="n">
        <f aca="false">ROUND(AO43,0)</f>
        <v>0</v>
      </c>
      <c r="K43" s="702" t="n">
        <f aca="false">ROUND(AP43,0)</f>
        <v>0</v>
      </c>
      <c r="L43" s="703" t="n">
        <f aca="false">ROUND(AQ43,0)</f>
        <v>0</v>
      </c>
      <c r="M43" s="702" t="n">
        <f aca="false">ROUND(AR43,0)</f>
        <v>1</v>
      </c>
      <c r="N43" s="703" t="n">
        <f aca="false">ROUND(AS43,0)</f>
        <v>0</v>
      </c>
      <c r="O43" s="702" t="n">
        <f aca="false">ROUND(AT43,0)</f>
        <v>0</v>
      </c>
      <c r="P43" s="704" t="n">
        <f aca="false">ROUND(AU43,0)</f>
        <v>0</v>
      </c>
      <c r="Q43" s="702" t="n">
        <f aca="false">ROUND(AV43,0)</f>
        <v>0</v>
      </c>
      <c r="R43" s="704" t="n">
        <f aca="false">ROUND(AW43,0)</f>
        <v>0</v>
      </c>
      <c r="S43" s="702" t="n">
        <f aca="false">ROUND(AX43,0)</f>
        <v>2</v>
      </c>
      <c r="T43" s="705" t="n">
        <f aca="false">ROUND(AY43,0)</f>
        <v>0</v>
      </c>
      <c r="U43" s="713" t="n">
        <f aca="false">SUM(C43,E43,G43,I43,K43,M43,O43,Q43,S43)</f>
        <v>38</v>
      </c>
      <c r="V43" s="714" t="n">
        <f aca="false">SUM(D43,F43,H43,J43,L43,N43,P43,R43,T43)</f>
        <v>0</v>
      </c>
      <c r="W43" s="708" t="n">
        <f aca="false">t1!N41</f>
        <v>1</v>
      </c>
      <c r="AH43" s="709" t="n">
        <v>35</v>
      </c>
      <c r="AI43" s="710" t="n">
        <v>0</v>
      </c>
      <c r="AJ43" s="709" t="n">
        <v>0</v>
      </c>
      <c r="AK43" s="710" t="n">
        <v>0</v>
      </c>
      <c r="AL43" s="709" t="n">
        <v>0</v>
      </c>
      <c r="AM43" s="710" t="n">
        <v>0</v>
      </c>
      <c r="AN43" s="709" t="n">
        <v>0</v>
      </c>
      <c r="AO43" s="710" t="n">
        <v>0</v>
      </c>
      <c r="AP43" s="709" t="n">
        <v>0</v>
      </c>
      <c r="AQ43" s="710" t="n">
        <v>0</v>
      </c>
      <c r="AR43" s="709" t="n">
        <v>1</v>
      </c>
      <c r="AS43" s="710" t="n">
        <v>0</v>
      </c>
      <c r="AT43" s="709" t="n">
        <v>0</v>
      </c>
      <c r="AU43" s="711" t="n">
        <v>0</v>
      </c>
      <c r="AV43" s="709" t="n">
        <v>0</v>
      </c>
      <c r="AW43" s="711" t="n">
        <v>0</v>
      </c>
      <c r="AX43" s="709" t="n">
        <v>2</v>
      </c>
      <c r="AY43" s="712" t="n">
        <v>0</v>
      </c>
      <c r="AZ43" s="713" t="n">
        <f aca="false">SUM(AH43,AJ43,AL43,AN43,AP43,AR43,AT43,AV43,AX43)</f>
        <v>38</v>
      </c>
      <c r="BA43" s="714" t="n">
        <f aca="false">SUM(AI43,AK43,AM43,AO43,AQ43,AS43,AU43,AW43,AY43)</f>
        <v>0</v>
      </c>
      <c r="BB43" s="708" t="n">
        <f aca="false">t1!AS41</f>
        <v>0</v>
      </c>
    </row>
    <row r="44" customFormat="false" ht="12.95" hidden="false" customHeight="true" outlineLevel="0" collapsed="false">
      <c r="A44" s="289" t="str">
        <f aca="false">t1!A42</f>
        <v>POSIZIONE ECONOMICA DI ACCESSO B1</v>
      </c>
      <c r="B44" s="479" t="str">
        <f aca="false">t1!B42</f>
        <v>054000</v>
      </c>
      <c r="C44" s="702" t="n">
        <f aca="false">ROUND(AH44,0)</f>
        <v>43</v>
      </c>
      <c r="D44" s="703" t="n">
        <f aca="false">ROUND(AI44,0)</f>
        <v>29</v>
      </c>
      <c r="E44" s="702" t="n">
        <f aca="false">ROUND(AJ44,0)</f>
        <v>0</v>
      </c>
      <c r="F44" s="703" t="n">
        <f aca="false">ROUND(AK44,0)</f>
        <v>16</v>
      </c>
      <c r="G44" s="702" t="n">
        <f aca="false">ROUND(AL44,0)</f>
        <v>0</v>
      </c>
      <c r="H44" s="703" t="n">
        <f aca="false">ROUND(AM44,0)</f>
        <v>0</v>
      </c>
      <c r="I44" s="702" t="n">
        <f aca="false">ROUND(AN44,0)</f>
        <v>0</v>
      </c>
      <c r="J44" s="703" t="n">
        <f aca="false">ROUND(AO44,0)</f>
        <v>0</v>
      </c>
      <c r="K44" s="702" t="n">
        <f aca="false">ROUND(AP44,0)</f>
        <v>0</v>
      </c>
      <c r="L44" s="703" t="n">
        <f aca="false">ROUND(AQ44,0)</f>
        <v>0</v>
      </c>
      <c r="M44" s="702" t="n">
        <f aca="false">ROUND(AR44,0)</f>
        <v>0</v>
      </c>
      <c r="N44" s="703" t="n">
        <f aca="false">ROUND(AS44,0)</f>
        <v>4</v>
      </c>
      <c r="O44" s="702" t="n">
        <f aca="false">ROUND(AT44,0)</f>
        <v>0</v>
      </c>
      <c r="P44" s="704" t="n">
        <f aca="false">ROUND(AU44,0)</f>
        <v>0</v>
      </c>
      <c r="Q44" s="702" t="n">
        <f aca="false">ROUND(AV44,0)</f>
        <v>0</v>
      </c>
      <c r="R44" s="704" t="n">
        <f aca="false">ROUND(AW44,0)</f>
        <v>0</v>
      </c>
      <c r="S44" s="702" t="n">
        <f aca="false">ROUND(AX44,0)</f>
        <v>0</v>
      </c>
      <c r="T44" s="705" t="n">
        <f aca="false">ROUND(AY44,0)</f>
        <v>2</v>
      </c>
      <c r="U44" s="713" t="n">
        <f aca="false">SUM(C44,E44,G44,I44,K44,M44,O44,Q44,S44)</f>
        <v>43</v>
      </c>
      <c r="V44" s="714" t="n">
        <f aca="false">SUM(D44,F44,H44,J44,L44,N44,P44,R44,T44)</f>
        <v>51</v>
      </c>
      <c r="W44" s="708" t="n">
        <f aca="false">t1!N42</f>
        <v>0</v>
      </c>
      <c r="AH44" s="709" t="n">
        <v>43</v>
      </c>
      <c r="AI44" s="710" t="n">
        <v>29</v>
      </c>
      <c r="AJ44" s="709" t="n">
        <v>0</v>
      </c>
      <c r="AK44" s="710" t="n">
        <v>16</v>
      </c>
      <c r="AL44" s="709" t="n">
        <v>0</v>
      </c>
      <c r="AM44" s="710" t="n">
        <v>0</v>
      </c>
      <c r="AN44" s="709" t="n">
        <v>0</v>
      </c>
      <c r="AO44" s="710" t="n">
        <v>0</v>
      </c>
      <c r="AP44" s="709" t="n">
        <v>0</v>
      </c>
      <c r="AQ44" s="710" t="n">
        <v>0</v>
      </c>
      <c r="AR44" s="709" t="n">
        <v>0</v>
      </c>
      <c r="AS44" s="710" t="n">
        <v>4</v>
      </c>
      <c r="AT44" s="709" t="n">
        <v>0</v>
      </c>
      <c r="AU44" s="711" t="n">
        <v>0</v>
      </c>
      <c r="AV44" s="709" t="n">
        <v>0</v>
      </c>
      <c r="AW44" s="711" t="n">
        <v>0</v>
      </c>
      <c r="AX44" s="709" t="n">
        <v>0</v>
      </c>
      <c r="AY44" s="712" t="n">
        <v>2</v>
      </c>
      <c r="AZ44" s="713" t="n">
        <f aca="false">SUM(AH44,AJ44,AL44,AN44,AP44,AR44,AT44,AV44,AX44)</f>
        <v>43</v>
      </c>
      <c r="BA44" s="714" t="n">
        <f aca="false">SUM(AI44,AK44,AM44,AO44,AQ44,AS44,AU44,AW44,AY44)</f>
        <v>51</v>
      </c>
      <c r="BB44" s="708" t="n">
        <f aca="false">t1!AS42</f>
        <v>0</v>
      </c>
    </row>
    <row r="45" customFormat="false" ht="12.95" hidden="false" customHeight="true" outlineLevel="0" collapsed="false">
      <c r="A45" s="289" t="str">
        <f aca="false">t1!A43</f>
        <v>POSIZIONE ECONOMICA A5</v>
      </c>
      <c r="B45" s="479" t="str">
        <f aca="false">t1!B43</f>
        <v>0A5000</v>
      </c>
      <c r="C45" s="702" t="n">
        <f aca="false">ROUND(AH45,0)</f>
        <v>0</v>
      </c>
      <c r="D45" s="703" t="n">
        <f aca="false">ROUND(AI45,0)</f>
        <v>0</v>
      </c>
      <c r="E45" s="702" t="n">
        <f aca="false">ROUND(AJ45,0)</f>
        <v>0</v>
      </c>
      <c r="F45" s="703" t="n">
        <f aca="false">ROUND(AK45,0)</f>
        <v>0</v>
      </c>
      <c r="G45" s="702" t="n">
        <f aca="false">ROUND(AL45,0)</f>
        <v>0</v>
      </c>
      <c r="H45" s="703" t="n">
        <f aca="false">ROUND(AM45,0)</f>
        <v>0</v>
      </c>
      <c r="I45" s="702" t="n">
        <f aca="false">ROUND(AN45,0)</f>
        <v>0</v>
      </c>
      <c r="J45" s="703" t="n">
        <f aca="false">ROUND(AO45,0)</f>
        <v>0</v>
      </c>
      <c r="K45" s="702" t="n">
        <f aca="false">ROUND(AP45,0)</f>
        <v>0</v>
      </c>
      <c r="L45" s="703" t="n">
        <f aca="false">ROUND(AQ45,0)</f>
        <v>0</v>
      </c>
      <c r="M45" s="702" t="n">
        <f aca="false">ROUND(AR45,0)</f>
        <v>0</v>
      </c>
      <c r="N45" s="703" t="n">
        <f aca="false">ROUND(AS45,0)</f>
        <v>0</v>
      </c>
      <c r="O45" s="702" t="n">
        <f aca="false">ROUND(AT45,0)</f>
        <v>0</v>
      </c>
      <c r="P45" s="704" t="n">
        <f aca="false">ROUND(AU45,0)</f>
        <v>0</v>
      </c>
      <c r="Q45" s="702" t="n">
        <f aca="false">ROUND(AV45,0)</f>
        <v>0</v>
      </c>
      <c r="R45" s="704" t="n">
        <f aca="false">ROUND(AW45,0)</f>
        <v>0</v>
      </c>
      <c r="S45" s="702" t="n">
        <f aca="false">ROUND(AX45,0)</f>
        <v>0</v>
      </c>
      <c r="T45" s="705" t="n">
        <f aca="false">ROUND(AY45,0)</f>
        <v>0</v>
      </c>
      <c r="U45" s="713" t="n">
        <f aca="false">SUM(C45,E45,G45,I45,K45,M45,O45,Q45,S45)</f>
        <v>0</v>
      </c>
      <c r="V45" s="714" t="n">
        <f aca="false">SUM(D45,F45,H45,J45,L45,N45,P45,R45,T45)</f>
        <v>0</v>
      </c>
      <c r="W45" s="708" t="n">
        <f aca="false">t1!N43</f>
        <v>0</v>
      </c>
      <c r="AH45" s="709" t="n">
        <v>0</v>
      </c>
      <c r="AI45" s="710" t="n">
        <v>0</v>
      </c>
      <c r="AJ45" s="709" t="n">
        <v>0</v>
      </c>
      <c r="AK45" s="710" t="n">
        <v>0</v>
      </c>
      <c r="AL45" s="709" t="n">
        <v>0</v>
      </c>
      <c r="AM45" s="710" t="n">
        <v>0</v>
      </c>
      <c r="AN45" s="709" t="n">
        <v>0</v>
      </c>
      <c r="AO45" s="710" t="n">
        <v>0</v>
      </c>
      <c r="AP45" s="709" t="n">
        <v>0</v>
      </c>
      <c r="AQ45" s="710" t="n">
        <v>0</v>
      </c>
      <c r="AR45" s="709" t="n">
        <v>0</v>
      </c>
      <c r="AS45" s="710" t="n">
        <v>0</v>
      </c>
      <c r="AT45" s="709" t="n">
        <v>0</v>
      </c>
      <c r="AU45" s="711" t="n">
        <v>0</v>
      </c>
      <c r="AV45" s="709" t="n">
        <v>0</v>
      </c>
      <c r="AW45" s="711" t="n">
        <v>0</v>
      </c>
      <c r="AX45" s="709" t="n">
        <v>0</v>
      </c>
      <c r="AY45" s="712" t="n">
        <v>0</v>
      </c>
      <c r="AZ45" s="713" t="n">
        <f aca="false">SUM(AH45,AJ45,AL45,AN45,AP45,AR45,AT45,AV45,AX45)</f>
        <v>0</v>
      </c>
      <c r="BA45" s="714" t="n">
        <f aca="false">SUM(AI45,AK45,AM45,AO45,AQ45,AS45,AU45,AW45,AY45)</f>
        <v>0</v>
      </c>
      <c r="BB45" s="708" t="n">
        <f aca="false">t1!AS43</f>
        <v>0</v>
      </c>
    </row>
    <row r="46" customFormat="false" ht="12.95" hidden="false" customHeight="true" outlineLevel="0" collapsed="false">
      <c r="A46" s="289" t="str">
        <f aca="false">t1!A44</f>
        <v>POSIZIONE ECONOMICA A4</v>
      </c>
      <c r="B46" s="479" t="str">
        <f aca="false">t1!B44</f>
        <v>028000</v>
      </c>
      <c r="C46" s="702" t="n">
        <f aca="false">ROUND(AH46,0)</f>
        <v>0</v>
      </c>
      <c r="D46" s="703" t="n">
        <f aca="false">ROUND(AI46,0)</f>
        <v>0</v>
      </c>
      <c r="E46" s="702" t="n">
        <f aca="false">ROUND(AJ46,0)</f>
        <v>0</v>
      </c>
      <c r="F46" s="703" t="n">
        <f aca="false">ROUND(AK46,0)</f>
        <v>0</v>
      </c>
      <c r="G46" s="702" t="n">
        <f aca="false">ROUND(AL46,0)</f>
        <v>0</v>
      </c>
      <c r="H46" s="703" t="n">
        <f aca="false">ROUND(AM46,0)</f>
        <v>0</v>
      </c>
      <c r="I46" s="702" t="n">
        <f aca="false">ROUND(AN46,0)</f>
        <v>0</v>
      </c>
      <c r="J46" s="703" t="n">
        <f aca="false">ROUND(AO46,0)</f>
        <v>0</v>
      </c>
      <c r="K46" s="702" t="n">
        <f aca="false">ROUND(AP46,0)</f>
        <v>0</v>
      </c>
      <c r="L46" s="703" t="n">
        <f aca="false">ROUND(AQ46,0)</f>
        <v>0</v>
      </c>
      <c r="M46" s="702" t="n">
        <f aca="false">ROUND(AR46,0)</f>
        <v>0</v>
      </c>
      <c r="N46" s="703" t="n">
        <f aca="false">ROUND(AS46,0)</f>
        <v>0</v>
      </c>
      <c r="O46" s="702" t="n">
        <f aca="false">ROUND(AT46,0)</f>
        <v>0</v>
      </c>
      <c r="P46" s="704" t="n">
        <f aca="false">ROUND(AU46,0)</f>
        <v>0</v>
      </c>
      <c r="Q46" s="702" t="n">
        <f aca="false">ROUND(AV46,0)</f>
        <v>0</v>
      </c>
      <c r="R46" s="704" t="n">
        <f aca="false">ROUND(AW46,0)</f>
        <v>0</v>
      </c>
      <c r="S46" s="702" t="n">
        <f aca="false">ROUND(AX46,0)</f>
        <v>0</v>
      </c>
      <c r="T46" s="705" t="n">
        <f aca="false">ROUND(AY46,0)</f>
        <v>0</v>
      </c>
      <c r="U46" s="713" t="n">
        <f aca="false">SUM(C46,E46,G46,I46,K46,M46,O46,Q46,S46)</f>
        <v>0</v>
      </c>
      <c r="V46" s="714" t="n">
        <f aca="false">SUM(D46,F46,H46,J46,L46,N46,P46,R46,T46)</f>
        <v>0</v>
      </c>
      <c r="W46" s="708" t="n">
        <f aca="false">t1!N44</f>
        <v>0</v>
      </c>
      <c r="AH46" s="709" t="n">
        <v>0</v>
      </c>
      <c r="AI46" s="710" t="n">
        <v>0</v>
      </c>
      <c r="AJ46" s="709" t="n">
        <v>0</v>
      </c>
      <c r="AK46" s="710" t="n">
        <v>0</v>
      </c>
      <c r="AL46" s="709" t="n">
        <v>0</v>
      </c>
      <c r="AM46" s="710" t="n">
        <v>0</v>
      </c>
      <c r="AN46" s="709" t="n">
        <v>0</v>
      </c>
      <c r="AO46" s="710" t="n">
        <v>0</v>
      </c>
      <c r="AP46" s="709" t="n">
        <v>0</v>
      </c>
      <c r="AQ46" s="710" t="n">
        <v>0</v>
      </c>
      <c r="AR46" s="709" t="n">
        <v>0</v>
      </c>
      <c r="AS46" s="710" t="n">
        <v>0</v>
      </c>
      <c r="AT46" s="709" t="n">
        <v>0</v>
      </c>
      <c r="AU46" s="711" t="n">
        <v>0</v>
      </c>
      <c r="AV46" s="709" t="n">
        <v>0</v>
      </c>
      <c r="AW46" s="711" t="n">
        <v>0</v>
      </c>
      <c r="AX46" s="709" t="n">
        <v>0</v>
      </c>
      <c r="AY46" s="712" t="n">
        <v>0</v>
      </c>
      <c r="AZ46" s="713" t="n">
        <f aca="false">SUM(AH46,AJ46,AL46,AN46,AP46,AR46,AT46,AV46,AX46)</f>
        <v>0</v>
      </c>
      <c r="BA46" s="714" t="n">
        <f aca="false">SUM(AI46,AK46,AM46,AO46,AQ46,AS46,AU46,AW46,AY46)</f>
        <v>0</v>
      </c>
      <c r="BB46" s="708" t="n">
        <f aca="false">t1!AS44</f>
        <v>0</v>
      </c>
    </row>
    <row r="47" customFormat="false" ht="12.95" hidden="false" customHeight="true" outlineLevel="0" collapsed="false">
      <c r="A47" s="289" t="str">
        <f aca="false">t1!A45</f>
        <v>POSIZIONE ECONOMICA A3</v>
      </c>
      <c r="B47" s="479" t="str">
        <f aca="false">t1!B45</f>
        <v>027000</v>
      </c>
      <c r="C47" s="702" t="n">
        <f aca="false">ROUND(AH47,0)</f>
        <v>0</v>
      </c>
      <c r="D47" s="703" t="n">
        <f aca="false">ROUND(AI47,0)</f>
        <v>0</v>
      </c>
      <c r="E47" s="702" t="n">
        <f aca="false">ROUND(AJ47,0)</f>
        <v>0</v>
      </c>
      <c r="F47" s="703" t="n">
        <f aca="false">ROUND(AK47,0)</f>
        <v>0</v>
      </c>
      <c r="G47" s="702" t="n">
        <f aca="false">ROUND(AL47,0)</f>
        <v>0</v>
      </c>
      <c r="H47" s="703" t="n">
        <f aca="false">ROUND(AM47,0)</f>
        <v>0</v>
      </c>
      <c r="I47" s="702" t="n">
        <f aca="false">ROUND(AN47,0)</f>
        <v>0</v>
      </c>
      <c r="J47" s="703" t="n">
        <f aca="false">ROUND(AO47,0)</f>
        <v>0</v>
      </c>
      <c r="K47" s="702" t="n">
        <f aca="false">ROUND(AP47,0)</f>
        <v>0</v>
      </c>
      <c r="L47" s="703" t="n">
        <f aca="false">ROUND(AQ47,0)</f>
        <v>0</v>
      </c>
      <c r="M47" s="702" t="n">
        <f aca="false">ROUND(AR47,0)</f>
        <v>0</v>
      </c>
      <c r="N47" s="703" t="n">
        <f aca="false">ROUND(AS47,0)</f>
        <v>0</v>
      </c>
      <c r="O47" s="702" t="n">
        <f aca="false">ROUND(AT47,0)</f>
        <v>0</v>
      </c>
      <c r="P47" s="704" t="n">
        <f aca="false">ROUND(AU47,0)</f>
        <v>0</v>
      </c>
      <c r="Q47" s="702" t="n">
        <f aca="false">ROUND(AV47,0)</f>
        <v>0</v>
      </c>
      <c r="R47" s="704" t="n">
        <f aca="false">ROUND(AW47,0)</f>
        <v>0</v>
      </c>
      <c r="S47" s="702" t="n">
        <f aca="false">ROUND(AX47,0)</f>
        <v>0</v>
      </c>
      <c r="T47" s="705" t="n">
        <f aca="false">ROUND(AY47,0)</f>
        <v>0</v>
      </c>
      <c r="U47" s="713" t="n">
        <f aca="false">SUM(C47,E47,G47,I47,K47,M47,O47,Q47,S47)</f>
        <v>0</v>
      </c>
      <c r="V47" s="714" t="n">
        <f aca="false">SUM(D47,F47,H47,J47,L47,N47,P47,R47,T47)</f>
        <v>0</v>
      </c>
      <c r="W47" s="708" t="n">
        <f aca="false">t1!N45</f>
        <v>0</v>
      </c>
      <c r="AH47" s="709" t="n">
        <v>0</v>
      </c>
      <c r="AI47" s="710" t="n">
        <v>0</v>
      </c>
      <c r="AJ47" s="709" t="n">
        <v>0</v>
      </c>
      <c r="AK47" s="710" t="n">
        <v>0</v>
      </c>
      <c r="AL47" s="709" t="n">
        <v>0</v>
      </c>
      <c r="AM47" s="710" t="n">
        <v>0</v>
      </c>
      <c r="AN47" s="709" t="n">
        <v>0</v>
      </c>
      <c r="AO47" s="710" t="n">
        <v>0</v>
      </c>
      <c r="AP47" s="709" t="n">
        <v>0</v>
      </c>
      <c r="AQ47" s="710" t="n">
        <v>0</v>
      </c>
      <c r="AR47" s="709" t="n">
        <v>0</v>
      </c>
      <c r="AS47" s="710" t="n">
        <v>0</v>
      </c>
      <c r="AT47" s="709" t="n">
        <v>0</v>
      </c>
      <c r="AU47" s="711" t="n">
        <v>0</v>
      </c>
      <c r="AV47" s="709" t="n">
        <v>0</v>
      </c>
      <c r="AW47" s="711" t="n">
        <v>0</v>
      </c>
      <c r="AX47" s="709" t="n">
        <v>0</v>
      </c>
      <c r="AY47" s="712" t="n">
        <v>0</v>
      </c>
      <c r="AZ47" s="713" t="n">
        <f aca="false">SUM(AH47,AJ47,AL47,AN47,AP47,AR47,AT47,AV47,AX47)</f>
        <v>0</v>
      </c>
      <c r="BA47" s="714" t="n">
        <f aca="false">SUM(AI47,AK47,AM47,AO47,AQ47,AS47,AU47,AW47,AY47)</f>
        <v>0</v>
      </c>
      <c r="BB47" s="708" t="n">
        <f aca="false">t1!AS45</f>
        <v>0</v>
      </c>
    </row>
    <row r="48" customFormat="false" ht="12.95" hidden="false" customHeight="true" outlineLevel="0" collapsed="false">
      <c r="A48" s="289" t="str">
        <f aca="false">t1!A46</f>
        <v>POSIZIONE ECONOMICA A2</v>
      </c>
      <c r="B48" s="479" t="str">
        <f aca="false">t1!B46</f>
        <v>025000</v>
      </c>
      <c r="C48" s="702" t="n">
        <f aca="false">ROUND(AH48,0)</f>
        <v>0</v>
      </c>
      <c r="D48" s="703" t="n">
        <f aca="false">ROUND(AI48,0)</f>
        <v>0</v>
      </c>
      <c r="E48" s="702" t="n">
        <f aca="false">ROUND(AJ48,0)</f>
        <v>0</v>
      </c>
      <c r="F48" s="703" t="n">
        <f aca="false">ROUND(AK48,0)</f>
        <v>0</v>
      </c>
      <c r="G48" s="702" t="n">
        <f aca="false">ROUND(AL48,0)</f>
        <v>0</v>
      </c>
      <c r="H48" s="703" t="n">
        <f aca="false">ROUND(AM48,0)</f>
        <v>0</v>
      </c>
      <c r="I48" s="702" t="n">
        <f aca="false">ROUND(AN48,0)</f>
        <v>0</v>
      </c>
      <c r="J48" s="703" t="n">
        <f aca="false">ROUND(AO48,0)</f>
        <v>0</v>
      </c>
      <c r="K48" s="702" t="n">
        <f aca="false">ROUND(AP48,0)</f>
        <v>0</v>
      </c>
      <c r="L48" s="703" t="n">
        <f aca="false">ROUND(AQ48,0)</f>
        <v>0</v>
      </c>
      <c r="M48" s="702" t="n">
        <f aca="false">ROUND(AR48,0)</f>
        <v>0</v>
      </c>
      <c r="N48" s="703" t="n">
        <f aca="false">ROUND(AS48,0)</f>
        <v>0</v>
      </c>
      <c r="O48" s="702" t="n">
        <f aca="false">ROUND(AT48,0)</f>
        <v>0</v>
      </c>
      <c r="P48" s="704" t="n">
        <f aca="false">ROUND(AU48,0)</f>
        <v>0</v>
      </c>
      <c r="Q48" s="702" t="n">
        <f aca="false">ROUND(AV48,0)</f>
        <v>0</v>
      </c>
      <c r="R48" s="704" t="n">
        <f aca="false">ROUND(AW48,0)</f>
        <v>0</v>
      </c>
      <c r="S48" s="702" t="n">
        <f aca="false">ROUND(AX48,0)</f>
        <v>0</v>
      </c>
      <c r="T48" s="705" t="n">
        <f aca="false">ROUND(AY48,0)</f>
        <v>0</v>
      </c>
      <c r="U48" s="713" t="n">
        <f aca="false">SUM(C48,E48,G48,I48,K48,M48,O48,Q48,S48)</f>
        <v>0</v>
      </c>
      <c r="V48" s="714" t="n">
        <f aca="false">SUM(D48,F48,H48,J48,L48,N48,P48,R48,T48)</f>
        <v>0</v>
      </c>
      <c r="W48" s="708" t="n">
        <f aca="false">t1!N46</f>
        <v>0</v>
      </c>
      <c r="AH48" s="709" t="n">
        <v>0</v>
      </c>
      <c r="AI48" s="710" t="n">
        <v>0</v>
      </c>
      <c r="AJ48" s="709" t="n">
        <v>0</v>
      </c>
      <c r="AK48" s="710" t="n">
        <v>0</v>
      </c>
      <c r="AL48" s="709" t="n">
        <v>0</v>
      </c>
      <c r="AM48" s="710" t="n">
        <v>0</v>
      </c>
      <c r="AN48" s="709" t="n">
        <v>0</v>
      </c>
      <c r="AO48" s="710" t="n">
        <v>0</v>
      </c>
      <c r="AP48" s="709" t="n">
        <v>0</v>
      </c>
      <c r="AQ48" s="710" t="n">
        <v>0</v>
      </c>
      <c r="AR48" s="709" t="n">
        <v>0</v>
      </c>
      <c r="AS48" s="710" t="n">
        <v>0</v>
      </c>
      <c r="AT48" s="709" t="n">
        <v>0</v>
      </c>
      <c r="AU48" s="711" t="n">
        <v>0</v>
      </c>
      <c r="AV48" s="709" t="n">
        <v>0</v>
      </c>
      <c r="AW48" s="711" t="n">
        <v>0</v>
      </c>
      <c r="AX48" s="709" t="n">
        <v>0</v>
      </c>
      <c r="AY48" s="712" t="n">
        <v>0</v>
      </c>
      <c r="AZ48" s="713" t="n">
        <f aca="false">SUM(AH48,AJ48,AL48,AN48,AP48,AR48,AT48,AV48,AX48)</f>
        <v>0</v>
      </c>
      <c r="BA48" s="714" t="n">
        <f aca="false">SUM(AI48,AK48,AM48,AO48,AQ48,AS48,AU48,AW48,AY48)</f>
        <v>0</v>
      </c>
      <c r="BB48" s="708" t="n">
        <f aca="false">t1!AS46</f>
        <v>0</v>
      </c>
    </row>
    <row r="49" customFormat="false" ht="12.95" hidden="false" customHeight="true" outlineLevel="0" collapsed="false">
      <c r="A49" s="289" t="str">
        <f aca="false">t1!A47</f>
        <v>POSIZIONE ECONOMICA DI ACCESSO A1</v>
      </c>
      <c r="B49" s="479" t="str">
        <f aca="false">t1!B47</f>
        <v>053000</v>
      </c>
      <c r="C49" s="702" t="n">
        <f aca="false">ROUND(AH49,0)</f>
        <v>0</v>
      </c>
      <c r="D49" s="703" t="n">
        <f aca="false">ROUND(AI49,0)</f>
        <v>0</v>
      </c>
      <c r="E49" s="702" t="n">
        <f aca="false">ROUND(AJ49,0)</f>
        <v>0</v>
      </c>
      <c r="F49" s="703" t="n">
        <f aca="false">ROUND(AK49,0)</f>
        <v>0</v>
      </c>
      <c r="G49" s="702" t="n">
        <f aca="false">ROUND(AL49,0)</f>
        <v>0</v>
      </c>
      <c r="H49" s="703" t="n">
        <f aca="false">ROUND(AM49,0)</f>
        <v>0</v>
      </c>
      <c r="I49" s="702" t="n">
        <f aca="false">ROUND(AN49,0)</f>
        <v>0</v>
      </c>
      <c r="J49" s="703" t="n">
        <f aca="false">ROUND(AO49,0)</f>
        <v>0</v>
      </c>
      <c r="K49" s="702" t="n">
        <f aca="false">ROUND(AP49,0)</f>
        <v>0</v>
      </c>
      <c r="L49" s="703" t="n">
        <f aca="false">ROUND(AQ49,0)</f>
        <v>0</v>
      </c>
      <c r="M49" s="702" t="n">
        <f aca="false">ROUND(AR49,0)</f>
        <v>0</v>
      </c>
      <c r="N49" s="703" t="n">
        <f aca="false">ROUND(AS49,0)</f>
        <v>0</v>
      </c>
      <c r="O49" s="702" t="n">
        <f aca="false">ROUND(AT49,0)</f>
        <v>0</v>
      </c>
      <c r="P49" s="704" t="n">
        <f aca="false">ROUND(AU49,0)</f>
        <v>0</v>
      </c>
      <c r="Q49" s="702" t="n">
        <f aca="false">ROUND(AV49,0)</f>
        <v>0</v>
      </c>
      <c r="R49" s="704" t="n">
        <f aca="false">ROUND(AW49,0)</f>
        <v>0</v>
      </c>
      <c r="S49" s="702" t="n">
        <f aca="false">ROUND(AX49,0)</f>
        <v>0</v>
      </c>
      <c r="T49" s="705" t="n">
        <f aca="false">ROUND(AY49,0)</f>
        <v>0</v>
      </c>
      <c r="U49" s="713" t="n">
        <f aca="false">SUM(C49,E49,G49,I49,K49,M49,O49,Q49,S49)</f>
        <v>0</v>
      </c>
      <c r="V49" s="714" t="n">
        <f aca="false">SUM(D49,F49,H49,J49,L49,N49,P49,R49,T49)</f>
        <v>0</v>
      </c>
      <c r="W49" s="708" t="n">
        <f aca="false">t1!N47</f>
        <v>0</v>
      </c>
      <c r="AH49" s="709" t="n">
        <v>0</v>
      </c>
      <c r="AI49" s="710" t="n">
        <v>0</v>
      </c>
      <c r="AJ49" s="709" t="n">
        <v>0</v>
      </c>
      <c r="AK49" s="710" t="n">
        <v>0</v>
      </c>
      <c r="AL49" s="709" t="n">
        <v>0</v>
      </c>
      <c r="AM49" s="710" t="n">
        <v>0</v>
      </c>
      <c r="AN49" s="709" t="n">
        <v>0</v>
      </c>
      <c r="AO49" s="710" t="n">
        <v>0</v>
      </c>
      <c r="AP49" s="709" t="n">
        <v>0</v>
      </c>
      <c r="AQ49" s="710" t="n">
        <v>0</v>
      </c>
      <c r="AR49" s="709" t="n">
        <v>0</v>
      </c>
      <c r="AS49" s="710" t="n">
        <v>0</v>
      </c>
      <c r="AT49" s="709" t="n">
        <v>0</v>
      </c>
      <c r="AU49" s="711" t="n">
        <v>0</v>
      </c>
      <c r="AV49" s="709" t="n">
        <v>0</v>
      </c>
      <c r="AW49" s="711" t="n">
        <v>0</v>
      </c>
      <c r="AX49" s="709" t="n">
        <v>0</v>
      </c>
      <c r="AY49" s="712" t="n">
        <v>0</v>
      </c>
      <c r="AZ49" s="713" t="n">
        <f aca="false">SUM(AH49,AJ49,AL49,AN49,AP49,AR49,AT49,AV49,AX49)</f>
        <v>0</v>
      </c>
      <c r="BA49" s="714" t="n">
        <f aca="false">SUM(AI49,AK49,AM49,AO49,AQ49,AS49,AU49,AW49,AY49)</f>
        <v>0</v>
      </c>
      <c r="BB49" s="708" t="n">
        <f aca="false">t1!AS47</f>
        <v>0</v>
      </c>
    </row>
    <row r="50" customFormat="false" ht="12.95" hidden="false" customHeight="true" outlineLevel="0" collapsed="false">
      <c r="A50" s="289" t="str">
        <f aca="false">t1!A48</f>
        <v>CONTRATTISTI (a)</v>
      </c>
      <c r="B50" s="479" t="str">
        <f aca="false">t1!B48</f>
        <v>000061</v>
      </c>
      <c r="C50" s="702" t="n">
        <f aca="false">ROUND(AH50,0)</f>
        <v>0</v>
      </c>
      <c r="D50" s="703" t="n">
        <f aca="false">ROUND(AI50,0)</f>
        <v>0</v>
      </c>
      <c r="E50" s="702" t="n">
        <f aca="false">ROUND(AJ50,0)</f>
        <v>0</v>
      </c>
      <c r="F50" s="703" t="n">
        <f aca="false">ROUND(AK50,0)</f>
        <v>0</v>
      </c>
      <c r="G50" s="702" t="n">
        <f aca="false">ROUND(AL50,0)</f>
        <v>0</v>
      </c>
      <c r="H50" s="703" t="n">
        <f aca="false">ROUND(AM50,0)</f>
        <v>0</v>
      </c>
      <c r="I50" s="702" t="n">
        <f aca="false">ROUND(AN50,0)</f>
        <v>0</v>
      </c>
      <c r="J50" s="703" t="n">
        <f aca="false">ROUND(AO50,0)</f>
        <v>0</v>
      </c>
      <c r="K50" s="702" t="n">
        <f aca="false">ROUND(AP50,0)</f>
        <v>0</v>
      </c>
      <c r="L50" s="703" t="n">
        <f aca="false">ROUND(AQ50,0)</f>
        <v>0</v>
      </c>
      <c r="M50" s="702" t="n">
        <f aca="false">ROUND(AR50,0)</f>
        <v>0</v>
      </c>
      <c r="N50" s="703" t="n">
        <f aca="false">ROUND(AS50,0)</f>
        <v>0</v>
      </c>
      <c r="O50" s="702" t="n">
        <f aca="false">ROUND(AT50,0)</f>
        <v>0</v>
      </c>
      <c r="P50" s="704" t="n">
        <f aca="false">ROUND(AU50,0)</f>
        <v>0</v>
      </c>
      <c r="Q50" s="702" t="n">
        <f aca="false">ROUND(AV50,0)</f>
        <v>0</v>
      </c>
      <c r="R50" s="704" t="n">
        <f aca="false">ROUND(AW50,0)</f>
        <v>0</v>
      </c>
      <c r="S50" s="702" t="n">
        <f aca="false">ROUND(AX50,0)</f>
        <v>0</v>
      </c>
      <c r="T50" s="705" t="n">
        <f aca="false">ROUND(AY50,0)</f>
        <v>0</v>
      </c>
      <c r="U50" s="713" t="n">
        <f aca="false">SUM(C50,E50,G50,I50,K50,M50,O50,Q50,S50)</f>
        <v>0</v>
      </c>
      <c r="V50" s="714" t="n">
        <f aca="false">SUM(D50,F50,H50,J50,L50,N50,P50,R50,T50)</f>
        <v>0</v>
      </c>
      <c r="W50" s="708" t="n">
        <f aca="false">t1!N48</f>
        <v>0</v>
      </c>
      <c r="AH50" s="709" t="n">
        <v>0</v>
      </c>
      <c r="AI50" s="710" t="n">
        <v>0</v>
      </c>
      <c r="AJ50" s="709" t="n">
        <v>0</v>
      </c>
      <c r="AK50" s="710" t="n">
        <v>0</v>
      </c>
      <c r="AL50" s="709" t="n">
        <v>0</v>
      </c>
      <c r="AM50" s="710" t="n">
        <v>0</v>
      </c>
      <c r="AN50" s="709" t="n">
        <v>0</v>
      </c>
      <c r="AO50" s="710" t="n">
        <v>0</v>
      </c>
      <c r="AP50" s="709" t="n">
        <v>0</v>
      </c>
      <c r="AQ50" s="710" t="n">
        <v>0</v>
      </c>
      <c r="AR50" s="709" t="n">
        <v>0</v>
      </c>
      <c r="AS50" s="710" t="n">
        <v>0</v>
      </c>
      <c r="AT50" s="709" t="n">
        <v>0</v>
      </c>
      <c r="AU50" s="711" t="n">
        <v>0</v>
      </c>
      <c r="AV50" s="709" t="n">
        <v>0</v>
      </c>
      <c r="AW50" s="711" t="n">
        <v>0</v>
      </c>
      <c r="AX50" s="709" t="n">
        <v>0</v>
      </c>
      <c r="AY50" s="712" t="n">
        <v>0</v>
      </c>
      <c r="AZ50" s="713" t="n">
        <f aca="false">SUM(AH50,AJ50,AL50,AN50,AP50,AR50,AT50,AV50,AX50)</f>
        <v>0</v>
      </c>
      <c r="BA50" s="714" t="n">
        <f aca="false">SUM(AI50,AK50,AM50,AO50,AQ50,AS50,AU50,AW50,AY50)</f>
        <v>0</v>
      </c>
      <c r="BB50" s="708" t="n">
        <f aca="false">t1!AS48</f>
        <v>0</v>
      </c>
    </row>
    <row r="51" customFormat="false" ht="12.95" hidden="false" customHeight="true" outlineLevel="0" collapsed="false">
      <c r="A51" s="289" t="str">
        <f aca="false">t1!A49</f>
        <v>COLLABORATORE A T.D. ART. 90 TUEL (b)</v>
      </c>
      <c r="B51" s="479" t="str">
        <f aca="false">t1!B49</f>
        <v>000096</v>
      </c>
      <c r="C51" s="702" t="n">
        <f aca="false">ROUND(AH51,0)</f>
        <v>0</v>
      </c>
      <c r="D51" s="703" t="n">
        <f aca="false">ROUND(AI51,0)</f>
        <v>0</v>
      </c>
      <c r="E51" s="702" t="n">
        <f aca="false">ROUND(AJ51,0)</f>
        <v>0</v>
      </c>
      <c r="F51" s="703" t="n">
        <f aca="false">ROUND(AK51,0)</f>
        <v>0</v>
      </c>
      <c r="G51" s="702" t="n">
        <f aca="false">ROUND(AL51,0)</f>
        <v>0</v>
      </c>
      <c r="H51" s="703" t="n">
        <f aca="false">ROUND(AM51,0)</f>
        <v>0</v>
      </c>
      <c r="I51" s="702" t="n">
        <f aca="false">ROUND(AN51,0)</f>
        <v>0</v>
      </c>
      <c r="J51" s="703" t="n">
        <f aca="false">ROUND(AO51,0)</f>
        <v>0</v>
      </c>
      <c r="K51" s="702" t="n">
        <f aca="false">ROUND(AP51,0)</f>
        <v>0</v>
      </c>
      <c r="L51" s="703" t="n">
        <f aca="false">ROUND(AQ51,0)</f>
        <v>0</v>
      </c>
      <c r="M51" s="702" t="n">
        <f aca="false">ROUND(AR51,0)</f>
        <v>0</v>
      </c>
      <c r="N51" s="703" t="n">
        <f aca="false">ROUND(AS51,0)</f>
        <v>0</v>
      </c>
      <c r="O51" s="702" t="n">
        <f aca="false">ROUND(AT51,0)</f>
        <v>0</v>
      </c>
      <c r="P51" s="704" t="n">
        <f aca="false">ROUND(AU51,0)</f>
        <v>0</v>
      </c>
      <c r="Q51" s="702" t="n">
        <f aca="false">ROUND(AV51,0)</f>
        <v>0</v>
      </c>
      <c r="R51" s="704" t="n">
        <f aca="false">ROUND(AW51,0)</f>
        <v>0</v>
      </c>
      <c r="S51" s="702" t="n">
        <f aca="false">ROUND(AX51,0)</f>
        <v>0</v>
      </c>
      <c r="T51" s="705" t="n">
        <f aca="false">ROUND(AY51,0)</f>
        <v>0</v>
      </c>
      <c r="U51" s="713" t="n">
        <f aca="false">SUM(C51,E51,G51,I51,K51,M51,O51,Q51,S51)</f>
        <v>0</v>
      </c>
      <c r="V51" s="714" t="n">
        <f aca="false">SUM(D51,F51,H51,J51,L51,N51,P51,R51,T51)</f>
        <v>0</v>
      </c>
      <c r="W51" s="708" t="n">
        <f aca="false">t1!N49</f>
        <v>0</v>
      </c>
      <c r="AH51" s="709" t="n">
        <v>0</v>
      </c>
      <c r="AI51" s="710" t="n">
        <v>0</v>
      </c>
      <c r="AJ51" s="709" t="n">
        <v>0</v>
      </c>
      <c r="AK51" s="710" t="n">
        <v>0</v>
      </c>
      <c r="AL51" s="709" t="n">
        <v>0</v>
      </c>
      <c r="AM51" s="710" t="n">
        <v>0</v>
      </c>
      <c r="AN51" s="709" t="n">
        <v>0</v>
      </c>
      <c r="AO51" s="710" t="n">
        <v>0</v>
      </c>
      <c r="AP51" s="709" t="n">
        <v>0</v>
      </c>
      <c r="AQ51" s="710" t="n">
        <v>0</v>
      </c>
      <c r="AR51" s="709" t="n">
        <v>0</v>
      </c>
      <c r="AS51" s="710" t="n">
        <v>0</v>
      </c>
      <c r="AT51" s="709" t="n">
        <v>0</v>
      </c>
      <c r="AU51" s="711" t="n">
        <v>0</v>
      </c>
      <c r="AV51" s="709" t="n">
        <v>0</v>
      </c>
      <c r="AW51" s="711" t="n">
        <v>0</v>
      </c>
      <c r="AX51" s="709" t="n">
        <v>0</v>
      </c>
      <c r="AY51" s="712" t="n">
        <v>0</v>
      </c>
      <c r="AZ51" s="713" t="n">
        <f aca="false">SUM(AH51,AJ51,AL51,AN51,AP51,AR51,AT51,AV51,AX51)</f>
        <v>0</v>
      </c>
      <c r="BA51" s="714" t="n">
        <f aca="false">SUM(AI51,AK51,AM51,AO51,AQ51,AS51,AU51,AW51,AY51)</f>
        <v>0</v>
      </c>
      <c r="BB51" s="708" t="n">
        <f aca="false">t1!AS49</f>
        <v>0</v>
      </c>
    </row>
    <row r="52" customFormat="false" ht="12.95" hidden="false" customHeight="true" outlineLevel="0" collapsed="false">
      <c r="A52" s="715" t="s">
        <v>337</v>
      </c>
      <c r="B52" s="716"/>
      <c r="C52" s="717" t="n">
        <f aca="false">SUM(C8:C51)</f>
        <v>945</v>
      </c>
      <c r="D52" s="718" t="n">
        <f aca="false">SUM(D8:D51)</f>
        <v>673</v>
      </c>
      <c r="E52" s="717" t="n">
        <f aca="false">SUM(E8:E51)</f>
        <v>318</v>
      </c>
      <c r="F52" s="718" t="n">
        <f aca="false">SUM(F8:F51)</f>
        <v>298</v>
      </c>
      <c r="G52" s="717" t="n">
        <f aca="false">SUM(G8:G51)</f>
        <v>0</v>
      </c>
      <c r="H52" s="718" t="n">
        <f aca="false">SUM(H8:H51)</f>
        <v>0</v>
      </c>
      <c r="I52" s="717" t="n">
        <f aca="false">SUM(I8:I51)</f>
        <v>84</v>
      </c>
      <c r="J52" s="718" t="n">
        <f aca="false">SUM(J8:J51)</f>
        <v>124</v>
      </c>
      <c r="K52" s="717" t="n">
        <f aca="false">SUM(K8:K51)</f>
        <v>24</v>
      </c>
      <c r="L52" s="718" t="n">
        <f aca="false">SUM(L8:L51)</f>
        <v>20</v>
      </c>
      <c r="M52" s="717" t="n">
        <f aca="false">SUM(M8:M51)</f>
        <v>112</v>
      </c>
      <c r="N52" s="718" t="n">
        <f aca="false">SUM(N8:N51)</f>
        <v>87</v>
      </c>
      <c r="O52" s="717" t="n">
        <f aca="false">SUM(O8:O51)</f>
        <v>1</v>
      </c>
      <c r="P52" s="719" t="n">
        <f aca="false">SUM(P8:P51)</f>
        <v>16</v>
      </c>
      <c r="Q52" s="717" t="n">
        <f aca="false">SUM(Q8:Q51)</f>
        <v>0</v>
      </c>
      <c r="R52" s="719" t="n">
        <f aca="false">SUM(R8:R51)</f>
        <v>0</v>
      </c>
      <c r="S52" s="717" t="n">
        <f aca="false">SUM(S8:S51)</f>
        <v>64</v>
      </c>
      <c r="T52" s="720" t="n">
        <f aca="false">SUM(T8:T51)</f>
        <v>69</v>
      </c>
      <c r="U52" s="717" t="n">
        <f aca="false">SUM(U8:U51)</f>
        <v>1548</v>
      </c>
      <c r="V52" s="721" t="n">
        <f aca="false">SUM(V8:V51)</f>
        <v>1287</v>
      </c>
      <c r="AH52" s="717" t="n">
        <f aca="false">SUM(AH8:AH51)</f>
        <v>945</v>
      </c>
      <c r="AI52" s="718" t="n">
        <f aca="false">SUM(AI8:AI51)</f>
        <v>673</v>
      </c>
      <c r="AJ52" s="717" t="n">
        <f aca="false">SUM(AJ8:AJ51)</f>
        <v>318</v>
      </c>
      <c r="AK52" s="718" t="n">
        <f aca="false">SUM(AK8:AK51)</f>
        <v>298</v>
      </c>
      <c r="AL52" s="717" t="n">
        <f aca="false">SUM(AL8:AL51)</f>
        <v>0</v>
      </c>
      <c r="AM52" s="718" t="n">
        <f aca="false">SUM(AM8:AM51)</f>
        <v>0</v>
      </c>
      <c r="AN52" s="717" t="n">
        <f aca="false">SUM(AN8:AN51)</f>
        <v>84</v>
      </c>
      <c r="AO52" s="718" t="n">
        <f aca="false">SUM(AO8:AO51)</f>
        <v>124</v>
      </c>
      <c r="AP52" s="717" t="n">
        <f aca="false">SUM(AP8:AP51)</f>
        <v>24</v>
      </c>
      <c r="AQ52" s="718" t="n">
        <f aca="false">SUM(AQ8:AQ51)</f>
        <v>20</v>
      </c>
      <c r="AR52" s="717" t="n">
        <f aca="false">SUM(AR8:AR51)</f>
        <v>112</v>
      </c>
      <c r="AS52" s="718" t="n">
        <f aca="false">SUM(AS8:AS51)</f>
        <v>87</v>
      </c>
      <c r="AT52" s="717" t="n">
        <f aca="false">SUM(AT8:AT51)</f>
        <v>1</v>
      </c>
      <c r="AU52" s="719" t="n">
        <f aca="false">SUM(AU8:AU51)</f>
        <v>16</v>
      </c>
      <c r="AV52" s="717" t="n">
        <f aca="false">SUM(AV8:AV51)</f>
        <v>0</v>
      </c>
      <c r="AW52" s="719" t="n">
        <f aca="false">SUM(AW8:AW51)</f>
        <v>0</v>
      </c>
      <c r="AX52" s="717" t="n">
        <f aca="false">SUM(AX8:AX51)</f>
        <v>64</v>
      </c>
      <c r="AY52" s="720" t="n">
        <f aca="false">SUM(AY8:AY51)</f>
        <v>69</v>
      </c>
      <c r="AZ52" s="717" t="n">
        <f aca="false">SUM(AZ8:AZ51)</f>
        <v>1548</v>
      </c>
      <c r="BA52" s="721" t="n">
        <f aca="false">SUM(BA8:BA51)</f>
        <v>1287</v>
      </c>
    </row>
    <row r="53" customFormat="false" ht="17.25" hidden="false" customHeight="true" outlineLevel="0" collapsed="false">
      <c r="A53" s="267" t="str">
        <f aca="false">t1!$A$201</f>
        <v>(a) personale a tempo indeterminato al quale viene applicato un contratto di lavoro di tipo privatistico (es.:tipografico,chimico,edile,metalmeccanico,portierato, ecc.)</v>
      </c>
      <c r="B53" s="268"/>
      <c r="C53" s="267"/>
      <c r="D53" s="267"/>
      <c r="E53" s="267"/>
      <c r="F53" s="267"/>
      <c r="G53" s="267"/>
      <c r="I53" s="267"/>
      <c r="AH53" s="267"/>
      <c r="AI53" s="267"/>
      <c r="AJ53" s="267"/>
      <c r="AK53" s="267"/>
      <c r="AL53" s="267"/>
      <c r="AN53" s="267"/>
    </row>
    <row r="54" customFormat="false" ht="11.25" hidden="false" customHeight="false" outlineLevel="0" collapsed="false">
      <c r="A54" s="267" t="str">
        <f aca="false">t1!$A$202</f>
        <v>(b) cfr." istruzioni generali e specifiche di comparto" e "glossario"</v>
      </c>
    </row>
  </sheetData>
  <sheetProtection sheet="true" password="ea98" formatColumns="false" selectLockedCells="true"/>
  <mergeCells count="44">
    <mergeCell ref="G2:H2"/>
    <mergeCell ref="I2:J2"/>
    <mergeCell ref="AL2:AM2"/>
    <mergeCell ref="AN2:AO2"/>
    <mergeCell ref="C3:V3"/>
    <mergeCell ref="AH3:BA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</mergeCells>
  <conditionalFormatting sqref="A8:V51">
    <cfRule type="expression" priority="2" aboveAverage="0" equalAverage="0" bottom="0" percent="0" rank="0" text="" dxfId="9">
      <formula>$W8&gt;0</formula>
    </cfRule>
  </conditionalFormatting>
  <conditionalFormatting sqref="AH8:BA51">
    <cfRule type="expression" priority="3" aboveAverage="0" equalAverage="0" bottom="0" percent="0" rank="0" text="" dxfId="10">
      <formula>$W8&gt;0</formula>
    </cfRule>
  </conditionalFormatting>
  <printOptions headings="false" gridLines="false" gridLinesSet="true" horizontalCentered="true" verticalCentered="true"/>
  <pageMargins left="0" right="0" top="0.196527777777778" bottom="0.1576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AA15" activePane="bottomRight" state="frozen"/>
      <selection pane="topLeft" activeCell="A1" activeCellId="0" sqref="A1"/>
      <selection pane="topRight" activeCell="AA1" activeCellId="0" sqref="AA1"/>
      <selection pane="bottomLeft" activeCell="A15" activeCellId="0" sqref="A15"/>
      <selection pane="bottomRight" activeCell="AA38" activeCellId="0" sqref="AA38"/>
    </sheetView>
  </sheetViews>
  <sheetFormatPr defaultColWidth="9.328125" defaultRowHeight="11.25" zeroHeight="false" outlineLevelRow="0" outlineLevelCol="0"/>
  <cols>
    <col collapsed="false" customWidth="true" hidden="false" outlineLevel="0" max="1" min="1" style="267" width="42.49"/>
    <col collapsed="false" customWidth="true" hidden="false" outlineLevel="0" max="2" min="2" style="268" width="10.99"/>
    <col collapsed="false" customWidth="true" hidden="true" outlineLevel="0" max="3" min="3" style="267" width="14.82"/>
    <col collapsed="false" customWidth="true" hidden="true" outlineLevel="0" max="10" min="4" style="267" width="16.82"/>
    <col collapsed="false" customWidth="false" hidden="true" outlineLevel="0" max="26" min="11" style="267" width="9.33"/>
    <col collapsed="false" customWidth="true" hidden="false" outlineLevel="0" max="27" min="27" style="267" width="14.82"/>
    <col collapsed="false" customWidth="true" hidden="false" outlineLevel="0" max="34" min="28" style="267" width="16.82"/>
    <col collapsed="false" customWidth="false" hidden="true" outlineLevel="0" max="35" min="35" style="267" width="9.28"/>
    <col collapsed="false" customWidth="false" hidden="false" outlineLevel="0" max="257" min="36" style="267" width="9.33"/>
  </cols>
  <sheetData>
    <row r="1" customFormat="false" ht="33" hidden="false" customHeight="true" outlineLevel="0" collapsed="false">
      <c r="A1" s="269" t="str">
        <f aca="false">t1!A1</f>
        <v>COMPARTO REGIONI ED AUTONOMIE LOCALI - anno 2017</v>
      </c>
      <c r="B1" s="269"/>
      <c r="C1" s="269"/>
      <c r="D1" s="269"/>
      <c r="E1" s="269"/>
      <c r="F1" s="269"/>
      <c r="G1" s="269"/>
      <c r="H1" s="269"/>
      <c r="I1" s="320"/>
      <c r="J1" s="321"/>
      <c r="L1" s="0"/>
      <c r="AD1" s="269"/>
      <c r="AG1" s="320"/>
      <c r="AH1" s="321"/>
      <c r="AJ1" s="0"/>
    </row>
    <row r="2" customFormat="false" ht="27" hidden="false" customHeight="true" outlineLevel="0" collapsed="false">
      <c r="A2" s="322"/>
      <c r="H2" s="409"/>
      <c r="I2" s="409"/>
      <c r="J2" s="409"/>
      <c r="AF2" s="409"/>
      <c r="AG2" s="409"/>
      <c r="AH2" s="409"/>
    </row>
    <row r="3" customFormat="false" ht="12" hidden="false" customHeight="false" outlineLevel="0" collapsed="false">
      <c r="A3" s="324"/>
      <c r="B3" s="325"/>
      <c r="C3" s="722" t="s">
        <v>504</v>
      </c>
      <c r="D3" s="722"/>
      <c r="E3" s="722"/>
      <c r="F3" s="722"/>
      <c r="G3" s="722"/>
      <c r="H3" s="722"/>
      <c r="I3" s="722"/>
      <c r="J3" s="722"/>
      <c r="AA3" s="722" t="s">
        <v>504</v>
      </c>
      <c r="AB3" s="722"/>
      <c r="AC3" s="722"/>
      <c r="AD3" s="722"/>
      <c r="AE3" s="722"/>
      <c r="AF3" s="722"/>
      <c r="AG3" s="722"/>
      <c r="AH3" s="722"/>
    </row>
    <row r="4" customFormat="false" ht="45.75" hidden="false" customHeight="false" outlineLevel="0" collapsed="false">
      <c r="A4" s="643" t="s">
        <v>440</v>
      </c>
      <c r="B4" s="723" t="s">
        <v>242</v>
      </c>
      <c r="C4" s="724" t="s">
        <v>505</v>
      </c>
      <c r="D4" s="724" t="s">
        <v>506</v>
      </c>
      <c r="E4" s="725" t="s">
        <v>507</v>
      </c>
      <c r="F4" s="726" t="s">
        <v>508</v>
      </c>
      <c r="G4" s="724" t="s">
        <v>509</v>
      </c>
      <c r="H4" s="724" t="s">
        <v>510</v>
      </c>
      <c r="I4" s="724" t="s">
        <v>511</v>
      </c>
      <c r="J4" s="727" t="s">
        <v>337</v>
      </c>
      <c r="AA4" s="724" t="s">
        <v>505</v>
      </c>
      <c r="AB4" s="724" t="s">
        <v>506</v>
      </c>
      <c r="AC4" s="725" t="s">
        <v>507</v>
      </c>
      <c r="AD4" s="726" t="s">
        <v>508</v>
      </c>
      <c r="AE4" s="724" t="s">
        <v>509</v>
      </c>
      <c r="AF4" s="724" t="s">
        <v>510</v>
      </c>
      <c r="AG4" s="724" t="s">
        <v>511</v>
      </c>
      <c r="AH4" s="727" t="s">
        <v>337</v>
      </c>
    </row>
    <row r="5" s="654" customFormat="true" ht="12" hidden="false" customHeight="false" outlineLevel="0" collapsed="false">
      <c r="A5" s="421" t="s">
        <v>383</v>
      </c>
      <c r="B5" s="728"/>
      <c r="C5" s="729" t="s">
        <v>512</v>
      </c>
      <c r="D5" s="729" t="s">
        <v>513</v>
      </c>
      <c r="E5" s="729" t="s">
        <v>514</v>
      </c>
      <c r="F5" s="729" t="s">
        <v>515</v>
      </c>
      <c r="G5" s="729" t="s">
        <v>516</v>
      </c>
      <c r="H5" s="729" t="s">
        <v>517</v>
      </c>
      <c r="I5" s="729" t="s">
        <v>518</v>
      </c>
      <c r="J5" s="730"/>
      <c r="AA5" s="729" t="s">
        <v>512</v>
      </c>
      <c r="AB5" s="729" t="s">
        <v>513</v>
      </c>
      <c r="AC5" s="729" t="s">
        <v>514</v>
      </c>
      <c r="AD5" s="729" t="s">
        <v>515</v>
      </c>
      <c r="AE5" s="729" t="s">
        <v>516</v>
      </c>
      <c r="AF5" s="729" t="s">
        <v>517</v>
      </c>
      <c r="AG5" s="729" t="s">
        <v>518</v>
      </c>
      <c r="AH5" s="730"/>
    </row>
    <row r="6" customFormat="false" ht="12.75" hidden="false" customHeight="true" outlineLevel="0" collapsed="false">
      <c r="A6" s="289" t="str">
        <f aca="false">t1!A6</f>
        <v>SEGRETARIO A</v>
      </c>
      <c r="B6" s="479" t="str">
        <f aca="false">t1!B6</f>
        <v>0D0102</v>
      </c>
      <c r="C6" s="731" t="n">
        <f aca="false">ROUND(AA6,2)</f>
        <v>0</v>
      </c>
      <c r="D6" s="732" t="n">
        <f aca="false">ROUND(AB6,0)</f>
        <v>0</v>
      </c>
      <c r="E6" s="732" t="n">
        <f aca="false">ROUND(AC6,0)</f>
        <v>0</v>
      </c>
      <c r="F6" s="732" t="n">
        <f aca="false">ROUND(AD6,0)</f>
        <v>0</v>
      </c>
      <c r="G6" s="732" t="n">
        <f aca="false">ROUND(AE6,0)</f>
        <v>0</v>
      </c>
      <c r="H6" s="732" t="n">
        <f aca="false">ROUND(AF6,0)</f>
        <v>0</v>
      </c>
      <c r="I6" s="733" t="n">
        <f aca="false">ROUND(AG6,0)</f>
        <v>0</v>
      </c>
      <c r="J6" s="734" t="n">
        <f aca="false">(D6+E6+F6+G6+H6)-I6</f>
        <v>0</v>
      </c>
      <c r="K6" s="297" t="n">
        <f aca="false">t1!N6</f>
        <v>0</v>
      </c>
      <c r="AA6" s="731"/>
      <c r="AB6" s="735"/>
      <c r="AC6" s="735"/>
      <c r="AD6" s="732"/>
      <c r="AE6" s="735"/>
      <c r="AF6" s="735"/>
      <c r="AG6" s="736"/>
      <c r="AH6" s="734" t="n">
        <f aca="false">(AB6+AC6+AD6+AE6+AF6)-AG6</f>
        <v>0</v>
      </c>
      <c r="AI6" s="297" t="n">
        <f aca="false">t1!AL6</f>
        <v>0</v>
      </c>
    </row>
    <row r="7" customFormat="false" ht="12" hidden="false" customHeight="true" outlineLevel="0" collapsed="false">
      <c r="A7" s="289" t="str">
        <f aca="false">t1!A7</f>
        <v>SEGRETARIO B</v>
      </c>
      <c r="B7" s="479" t="str">
        <f aca="false">t1!B7</f>
        <v>0D0103</v>
      </c>
      <c r="C7" s="731" t="n">
        <f aca="false">ROUND(AA7,2)</f>
        <v>0</v>
      </c>
      <c r="D7" s="732" t="n">
        <f aca="false">ROUND(AB7,0)</f>
        <v>0</v>
      </c>
      <c r="E7" s="732" t="n">
        <f aca="false">ROUND(AC7,0)</f>
        <v>0</v>
      </c>
      <c r="F7" s="732" t="n">
        <f aca="false">ROUND(AD7,0)</f>
        <v>0</v>
      </c>
      <c r="G7" s="732" t="n">
        <f aca="false">ROUND(AE7,0)</f>
        <v>0</v>
      </c>
      <c r="H7" s="732" t="n">
        <f aca="false">ROUND(AF7,0)</f>
        <v>0</v>
      </c>
      <c r="I7" s="733" t="n">
        <f aca="false">ROUND(AG7,0)</f>
        <v>0</v>
      </c>
      <c r="J7" s="734" t="n">
        <f aca="false">(D7+E7+F7+G7+H7)-I7</f>
        <v>0</v>
      </c>
      <c r="K7" s="297" t="n">
        <f aca="false">t1!N7</f>
        <v>0</v>
      </c>
      <c r="AA7" s="731"/>
      <c r="AB7" s="735"/>
      <c r="AC7" s="735"/>
      <c r="AD7" s="732"/>
      <c r="AE7" s="735"/>
      <c r="AF7" s="735"/>
      <c r="AG7" s="736"/>
      <c r="AH7" s="734" t="n">
        <f aca="false">(AB7+AC7+AD7+AE7+AF7)-AG7</f>
        <v>0</v>
      </c>
      <c r="AI7" s="297" t="n">
        <f aca="false">t1!AL7</f>
        <v>0</v>
      </c>
    </row>
    <row r="8" customFormat="false" ht="12" hidden="false" customHeight="true" outlineLevel="0" collapsed="false">
      <c r="A8" s="289" t="str">
        <f aca="false">t1!A8</f>
        <v>SEGRETARIO C</v>
      </c>
      <c r="B8" s="479" t="str">
        <f aca="false">t1!B8</f>
        <v>0D0485</v>
      </c>
      <c r="C8" s="731" t="n">
        <f aca="false">ROUND(AA8,2)</f>
        <v>0</v>
      </c>
      <c r="D8" s="732" t="n">
        <f aca="false">ROUND(AB8,0)</f>
        <v>0</v>
      </c>
      <c r="E8" s="732" t="n">
        <f aca="false">ROUND(AC8,0)</f>
        <v>0</v>
      </c>
      <c r="F8" s="732" t="n">
        <f aca="false">ROUND(AD8,0)</f>
        <v>0</v>
      </c>
      <c r="G8" s="732" t="n">
        <f aca="false">ROUND(AE8,0)</f>
        <v>0</v>
      </c>
      <c r="H8" s="732" t="n">
        <f aca="false">ROUND(AF8,0)</f>
        <v>0</v>
      </c>
      <c r="I8" s="733" t="n">
        <f aca="false">ROUND(AG8,0)</f>
        <v>0</v>
      </c>
      <c r="J8" s="734" t="n">
        <f aca="false">(D8+E8+F8+G8+H8)-I8</f>
        <v>0</v>
      </c>
      <c r="K8" s="297" t="n">
        <f aca="false">t1!N8</f>
        <v>0</v>
      </c>
      <c r="AA8" s="731"/>
      <c r="AB8" s="735"/>
      <c r="AC8" s="735"/>
      <c r="AD8" s="732"/>
      <c r="AE8" s="735"/>
      <c r="AF8" s="735"/>
      <c r="AG8" s="736"/>
      <c r="AH8" s="734" t="n">
        <f aca="false">(AB8+AC8+AD8+AE8+AF8)-AG8</f>
        <v>0</v>
      </c>
      <c r="AI8" s="297" t="n">
        <f aca="false">t1!AL8</f>
        <v>0</v>
      </c>
    </row>
    <row r="9" customFormat="false" ht="12" hidden="false" customHeight="true" outlineLevel="0" collapsed="false">
      <c r="A9" s="289" t="str">
        <f aca="false">t1!A9</f>
        <v>SEGRETARIO GENERALE CCIAA</v>
      </c>
      <c r="B9" s="479" t="str">
        <f aca="false">t1!B9</f>
        <v>0D0104</v>
      </c>
      <c r="C9" s="731" t="n">
        <f aca="false">ROUND(AA9,2)</f>
        <v>0</v>
      </c>
      <c r="D9" s="732" t="n">
        <f aca="false">ROUND(AB9,0)</f>
        <v>0</v>
      </c>
      <c r="E9" s="732" t="n">
        <f aca="false">ROUND(AC9,0)</f>
        <v>0</v>
      </c>
      <c r="F9" s="732" t="n">
        <f aca="false">ROUND(AD9,0)</f>
        <v>0</v>
      </c>
      <c r="G9" s="732" t="n">
        <f aca="false">ROUND(AE9,0)</f>
        <v>0</v>
      </c>
      <c r="H9" s="732" t="n">
        <f aca="false">ROUND(AF9,0)</f>
        <v>0</v>
      </c>
      <c r="I9" s="733" t="n">
        <f aca="false">ROUND(AG9,0)</f>
        <v>0</v>
      </c>
      <c r="J9" s="734" t="n">
        <f aca="false">(D9+E9+F9+G9+H9)-I9</f>
        <v>0</v>
      </c>
      <c r="K9" s="297" t="n">
        <f aca="false">t1!N9</f>
        <v>0</v>
      </c>
      <c r="AA9" s="731"/>
      <c r="AB9" s="735"/>
      <c r="AC9" s="735"/>
      <c r="AD9" s="732"/>
      <c r="AE9" s="735"/>
      <c r="AF9" s="735"/>
      <c r="AG9" s="736"/>
      <c r="AH9" s="734" t="n">
        <f aca="false">(AB9+AC9+AD9+AE9+AF9)-AG9</f>
        <v>0</v>
      </c>
      <c r="AI9" s="297" t="n">
        <f aca="false">t1!AL9</f>
        <v>0</v>
      </c>
    </row>
    <row r="10" customFormat="false" ht="12" hidden="false" customHeight="true" outlineLevel="0" collapsed="false">
      <c r="A10" s="289" t="str">
        <f aca="false">t1!A10</f>
        <v>DIRETTORE  GENERALE</v>
      </c>
      <c r="B10" s="479" t="str">
        <f aca="false">t1!B10</f>
        <v>0D0097</v>
      </c>
      <c r="C10" s="731" t="n">
        <f aca="false">ROUND(AA10,2)</f>
        <v>0</v>
      </c>
      <c r="D10" s="732" t="n">
        <f aca="false">ROUND(AB10,0)</f>
        <v>0</v>
      </c>
      <c r="E10" s="732" t="n">
        <f aca="false">ROUND(AC10,0)</f>
        <v>0</v>
      </c>
      <c r="F10" s="732" t="n">
        <f aca="false">ROUND(AD10,0)</f>
        <v>0</v>
      </c>
      <c r="G10" s="732" t="n">
        <f aca="false">ROUND(AE10,0)</f>
        <v>0</v>
      </c>
      <c r="H10" s="732" t="n">
        <f aca="false">ROUND(AF10,0)</f>
        <v>0</v>
      </c>
      <c r="I10" s="733" t="n">
        <f aca="false">ROUND(AG10,0)</f>
        <v>0</v>
      </c>
      <c r="J10" s="734" t="n">
        <f aca="false">(D10+E10+F10+G10+H10)-I10</f>
        <v>0</v>
      </c>
      <c r="K10" s="297" t="n">
        <f aca="false">t1!N10</f>
        <v>0</v>
      </c>
      <c r="AA10" s="731"/>
      <c r="AB10" s="735"/>
      <c r="AC10" s="735"/>
      <c r="AD10" s="732"/>
      <c r="AE10" s="735"/>
      <c r="AF10" s="735"/>
      <c r="AG10" s="736"/>
      <c r="AH10" s="734" t="n">
        <f aca="false">(AB10+AC10+AD10+AE10+AF10)-AG10</f>
        <v>0</v>
      </c>
      <c r="AI10" s="297" t="n">
        <f aca="false">t1!AL10</f>
        <v>0</v>
      </c>
    </row>
    <row r="11" customFormat="false" ht="12" hidden="false" customHeight="true" outlineLevel="0" collapsed="false">
      <c r="A11" s="289" t="str">
        <f aca="false">t1!A11</f>
        <v>DIRIGENTE FUORI D.O. art.110 c.2 TUEL</v>
      </c>
      <c r="B11" s="479" t="str">
        <f aca="false">t1!B11</f>
        <v>0D0098</v>
      </c>
      <c r="C11" s="731" t="n">
        <f aca="false">ROUND(AA11,2)</f>
        <v>0</v>
      </c>
      <c r="D11" s="732" t="n">
        <f aca="false">ROUND(AB11,0)</f>
        <v>0</v>
      </c>
      <c r="E11" s="732" t="n">
        <f aca="false">ROUND(AC11,0)</f>
        <v>0</v>
      </c>
      <c r="F11" s="732" t="n">
        <f aca="false">ROUND(AD11,0)</f>
        <v>0</v>
      </c>
      <c r="G11" s="732" t="n">
        <f aca="false">ROUND(AE11,0)</f>
        <v>0</v>
      </c>
      <c r="H11" s="732" t="n">
        <f aca="false">ROUND(AF11,0)</f>
        <v>0</v>
      </c>
      <c r="I11" s="733" t="n">
        <f aca="false">ROUND(AG11,0)</f>
        <v>0</v>
      </c>
      <c r="J11" s="734" t="n">
        <f aca="false">(D11+E11+F11+G11+H11)-I11</f>
        <v>0</v>
      </c>
      <c r="K11" s="297" t="n">
        <f aca="false">t1!N11</f>
        <v>0</v>
      </c>
      <c r="AA11" s="731"/>
      <c r="AB11" s="735"/>
      <c r="AC11" s="735"/>
      <c r="AD11" s="732"/>
      <c r="AE11" s="735"/>
      <c r="AF11" s="735"/>
      <c r="AG11" s="736"/>
      <c r="AH11" s="734" t="n">
        <f aca="false">(AB11+AC11+AD11+AE11+AF11)-AG11</f>
        <v>0</v>
      </c>
      <c r="AI11" s="297" t="n">
        <f aca="false">t1!AL11</f>
        <v>0</v>
      </c>
    </row>
    <row r="12" customFormat="false" ht="12" hidden="false" customHeight="true" outlineLevel="0" collapsed="false">
      <c r="A12" s="289" t="str">
        <f aca="false">t1!A12</f>
        <v>ALTE SPECIALIZZ. FUORI D.O.art.110 c.2 TUEL</v>
      </c>
      <c r="B12" s="479" t="str">
        <f aca="false">t1!B12</f>
        <v>0D0095</v>
      </c>
      <c r="C12" s="731" t="n">
        <f aca="false">ROUND(AA12,2)</f>
        <v>0</v>
      </c>
      <c r="D12" s="732" t="n">
        <f aca="false">ROUND(AB12,0)</f>
        <v>0</v>
      </c>
      <c r="E12" s="732" t="n">
        <f aca="false">ROUND(AC12,0)</f>
        <v>0</v>
      </c>
      <c r="F12" s="732" t="n">
        <f aca="false">ROUND(AD12,0)</f>
        <v>0</v>
      </c>
      <c r="G12" s="732" t="n">
        <f aca="false">ROUND(AE12,0)</f>
        <v>0</v>
      </c>
      <c r="H12" s="732" t="n">
        <f aca="false">ROUND(AF12,0)</f>
        <v>0</v>
      </c>
      <c r="I12" s="733" t="n">
        <f aca="false">ROUND(AG12,0)</f>
        <v>0</v>
      </c>
      <c r="J12" s="734" t="n">
        <f aca="false">(D12+E12+F12+G12+H12)-I12</f>
        <v>0</v>
      </c>
      <c r="K12" s="297" t="n">
        <f aca="false">t1!N12</f>
        <v>0</v>
      </c>
      <c r="AA12" s="731"/>
      <c r="AB12" s="735"/>
      <c r="AC12" s="735"/>
      <c r="AD12" s="732"/>
      <c r="AE12" s="735"/>
      <c r="AF12" s="735"/>
      <c r="AG12" s="736"/>
      <c r="AH12" s="734" t="n">
        <f aca="false">(AB12+AC12+AD12+AE12+AF12)-AG12</f>
        <v>0</v>
      </c>
      <c r="AI12" s="297" t="n">
        <f aca="false">t1!AL12</f>
        <v>0</v>
      </c>
    </row>
    <row r="13" customFormat="false" ht="12" hidden="false" customHeight="true" outlineLevel="0" collapsed="false">
      <c r="A13" s="289" t="str">
        <f aca="false">t1!A13</f>
        <v>DIRIGENTE A TEMPO INDETERMINATO</v>
      </c>
      <c r="B13" s="479" t="str">
        <f aca="false">t1!B13</f>
        <v>0D0164</v>
      </c>
      <c r="C13" s="731" t="n">
        <f aca="false">ROUND(AA13,2)</f>
        <v>1</v>
      </c>
      <c r="D13" s="732" t="n">
        <f aca="false">ROUND(AB13,0)</f>
        <v>3332</v>
      </c>
      <c r="E13" s="732" t="n">
        <f aca="false">ROUND(AC13,0)</f>
        <v>90</v>
      </c>
      <c r="F13" s="732" t="n">
        <f aca="false">ROUND(AD13,0)</f>
        <v>0</v>
      </c>
      <c r="G13" s="732" t="n">
        <f aca="false">ROUND(AE13,0)</f>
        <v>601</v>
      </c>
      <c r="H13" s="732" t="n">
        <f aca="false">ROUND(AF13,0)</f>
        <v>0</v>
      </c>
      <c r="I13" s="733" t="n">
        <f aca="false">ROUND(AG13,0)</f>
        <v>0</v>
      </c>
      <c r="J13" s="734" t="n">
        <f aca="false">(D13+E13+F13+G13+H13)-I13</f>
        <v>4023</v>
      </c>
      <c r="K13" s="297" t="n">
        <f aca="false">t1!N13</f>
        <v>0</v>
      </c>
      <c r="AA13" s="731" t="n">
        <v>1</v>
      </c>
      <c r="AB13" s="735" t="n">
        <v>3332</v>
      </c>
      <c r="AC13" s="735" t="n">
        <v>90</v>
      </c>
      <c r="AD13" s="732"/>
      <c r="AE13" s="735" t="n">
        <v>601</v>
      </c>
      <c r="AF13" s="735"/>
      <c r="AG13" s="736"/>
      <c r="AH13" s="734" t="n">
        <f aca="false">(AB13+AC13+AD13+AE13+AF13)-AG13</f>
        <v>4023</v>
      </c>
      <c r="AI13" s="297" t="n">
        <f aca="false">t1!AL13</f>
        <v>0</v>
      </c>
    </row>
    <row r="14" customFormat="false" ht="12" hidden="false" customHeight="true" outlineLevel="0" collapsed="false">
      <c r="A14" s="289" t="str">
        <f aca="false">t1!A14</f>
        <v>DIRIGENTE A TEMPO DET.TO  ART.110 C.1 TUEL</v>
      </c>
      <c r="B14" s="479" t="str">
        <f aca="false">t1!B14</f>
        <v>0D0165</v>
      </c>
      <c r="C14" s="731" t="n">
        <f aca="false">ROUND(AA14,2)</f>
        <v>12</v>
      </c>
      <c r="D14" s="732" t="n">
        <f aca="false">ROUND(AB14,0)</f>
        <v>39979</v>
      </c>
      <c r="E14" s="732" t="n">
        <f aca="false">ROUND(AC14,0)</f>
        <v>0</v>
      </c>
      <c r="F14" s="732" t="n">
        <f aca="false">ROUND(AD14,0)</f>
        <v>0</v>
      </c>
      <c r="G14" s="732" t="n">
        <f aca="false">ROUND(AE14,0)</f>
        <v>6784</v>
      </c>
      <c r="H14" s="732" t="n">
        <f aca="false">ROUND(AF14,0)</f>
        <v>0</v>
      </c>
      <c r="I14" s="733" t="n">
        <f aca="false">ROUND(AG14,0)</f>
        <v>0</v>
      </c>
      <c r="J14" s="734" t="n">
        <f aca="false">(D14+E14+F14+G14+H14)-I14</f>
        <v>46763</v>
      </c>
      <c r="K14" s="297" t="n">
        <f aca="false">t1!N14</f>
        <v>1</v>
      </c>
      <c r="AA14" s="731" t="n">
        <v>12</v>
      </c>
      <c r="AB14" s="735" t="n">
        <v>39979</v>
      </c>
      <c r="AC14" s="735"/>
      <c r="AD14" s="732"/>
      <c r="AE14" s="735" t="n">
        <v>6784</v>
      </c>
      <c r="AF14" s="735"/>
      <c r="AG14" s="736"/>
      <c r="AH14" s="734" t="n">
        <f aca="false">(AB14+AC14+AD14+AE14+AF14)-AG14</f>
        <v>46763</v>
      </c>
      <c r="AI14" s="297" t="n">
        <f aca="false">t1!AL14</f>
        <v>1</v>
      </c>
    </row>
    <row r="15" customFormat="false" ht="12" hidden="false" customHeight="true" outlineLevel="0" collapsed="false">
      <c r="A15" s="289" t="str">
        <f aca="false">t1!A15</f>
        <v>ALTE SPECIALIZZ. IN D.O. art.110 c.1 TUEL</v>
      </c>
      <c r="B15" s="479" t="str">
        <f aca="false">t1!B15</f>
        <v>0D0I95</v>
      </c>
      <c r="C15" s="731" t="n">
        <f aca="false">ROUND(AA15,2)</f>
        <v>0</v>
      </c>
      <c r="D15" s="732" t="n">
        <f aca="false">ROUND(AB15,0)</f>
        <v>0</v>
      </c>
      <c r="E15" s="732" t="n">
        <f aca="false">ROUND(AC15,0)</f>
        <v>0</v>
      </c>
      <c r="F15" s="732" t="n">
        <f aca="false">ROUND(AD15,0)</f>
        <v>0</v>
      </c>
      <c r="G15" s="732" t="n">
        <f aca="false">ROUND(AE15,0)</f>
        <v>0</v>
      </c>
      <c r="H15" s="732" t="n">
        <f aca="false">ROUND(AF15,0)</f>
        <v>0</v>
      </c>
      <c r="I15" s="733" t="n">
        <f aca="false">ROUND(AG15,0)</f>
        <v>0</v>
      </c>
      <c r="J15" s="734" t="n">
        <f aca="false">(D15+E15+F15+G15+H15)-I15</f>
        <v>0</v>
      </c>
      <c r="K15" s="297" t="n">
        <f aca="false">t1!N15</f>
        <v>0</v>
      </c>
      <c r="AA15" s="731"/>
      <c r="AB15" s="735"/>
      <c r="AC15" s="735"/>
      <c r="AD15" s="732"/>
      <c r="AE15" s="735"/>
      <c r="AF15" s="735"/>
      <c r="AG15" s="736"/>
      <c r="AH15" s="734" t="n">
        <f aca="false">(AB15+AC15+AD15+AE15+AF15)-AG15</f>
        <v>0</v>
      </c>
      <c r="AI15" s="297" t="n">
        <f aca="false">t1!AL15</f>
        <v>0</v>
      </c>
    </row>
    <row r="16" customFormat="false" ht="12" hidden="false" customHeight="true" outlineLevel="0" collapsed="false">
      <c r="A16" s="289" t="str">
        <f aca="false">t1!A16</f>
        <v>POSIZ. ECON. D6 - PROFILI ACCESSO D3</v>
      </c>
      <c r="B16" s="479" t="str">
        <f aca="false">t1!B16</f>
        <v>0D6A00</v>
      </c>
      <c r="C16" s="731" t="n">
        <f aca="false">ROUND(AA16,2)</f>
        <v>26</v>
      </c>
      <c r="D16" s="732" t="n">
        <f aca="false">ROUND(AB16,0)</f>
        <v>61409</v>
      </c>
      <c r="E16" s="732" t="n">
        <f aca="false">ROUND(AC16,0)</f>
        <v>256</v>
      </c>
      <c r="F16" s="732" t="n">
        <f aca="false">ROUND(AD16,0)</f>
        <v>0</v>
      </c>
      <c r="G16" s="732" t="n">
        <f aca="false">ROUND(AE16,0)</f>
        <v>7113</v>
      </c>
      <c r="H16" s="732" t="n">
        <f aca="false">ROUND(AF16,0)</f>
        <v>0</v>
      </c>
      <c r="I16" s="733" t="n">
        <f aca="false">ROUND(AG16,0)</f>
        <v>229</v>
      </c>
      <c r="J16" s="734" t="n">
        <f aca="false">(D16+E16+F16+G16+H16)-I16</f>
        <v>68549</v>
      </c>
      <c r="K16" s="297" t="n">
        <f aca="false">t1!N16</f>
        <v>1</v>
      </c>
      <c r="AA16" s="731" t="n">
        <v>26</v>
      </c>
      <c r="AB16" s="735" t="n">
        <v>61409</v>
      </c>
      <c r="AC16" s="735" t="n">
        <v>256</v>
      </c>
      <c r="AD16" s="732"/>
      <c r="AE16" s="735" t="n">
        <v>7113</v>
      </c>
      <c r="AF16" s="735"/>
      <c r="AG16" s="736" t="n">
        <v>229</v>
      </c>
      <c r="AH16" s="734" t="n">
        <f aca="false">(AB16+AC16+AD16+AE16+AF16)-AG16</f>
        <v>68549</v>
      </c>
      <c r="AI16" s="297" t="n">
        <f aca="false">t1!AL16</f>
        <v>1</v>
      </c>
    </row>
    <row r="17" customFormat="false" ht="12" hidden="false" customHeight="true" outlineLevel="0" collapsed="false">
      <c r="A17" s="289" t="str">
        <f aca="false">t1!A17</f>
        <v>POSIZ. ECON. D6 - PROFILO ACCESSO D1</v>
      </c>
      <c r="B17" s="479" t="str">
        <f aca="false">t1!B17</f>
        <v>0D6000</v>
      </c>
      <c r="C17" s="731" t="n">
        <f aca="false">ROUND(AA17,2)</f>
        <v>19</v>
      </c>
      <c r="D17" s="732" t="n">
        <f aca="false">ROUND(AB17,0)</f>
        <v>44876</v>
      </c>
      <c r="E17" s="732" t="n">
        <f aca="false">ROUND(AC17,0)</f>
        <v>809</v>
      </c>
      <c r="F17" s="732" t="n">
        <f aca="false">ROUND(AD17,0)</f>
        <v>0</v>
      </c>
      <c r="G17" s="732" t="n">
        <f aca="false">ROUND(AE17,0)</f>
        <v>4822</v>
      </c>
      <c r="H17" s="732" t="n">
        <f aca="false">ROUND(AF17,0)</f>
        <v>0</v>
      </c>
      <c r="I17" s="733" t="n">
        <f aca="false">ROUND(AG17,0)</f>
        <v>7</v>
      </c>
      <c r="J17" s="734" t="n">
        <f aca="false">(D17+E17+F17+G17+H17)-I17</f>
        <v>50500</v>
      </c>
      <c r="K17" s="297" t="n">
        <f aca="false">t1!N17</f>
        <v>1</v>
      </c>
      <c r="AA17" s="731" t="n">
        <v>19</v>
      </c>
      <c r="AB17" s="735" t="n">
        <v>44876</v>
      </c>
      <c r="AC17" s="735" t="n">
        <v>809</v>
      </c>
      <c r="AD17" s="732"/>
      <c r="AE17" s="735" t="n">
        <v>4822</v>
      </c>
      <c r="AF17" s="735"/>
      <c r="AG17" s="736" t="n">
        <v>7</v>
      </c>
      <c r="AH17" s="734" t="n">
        <f aca="false">(AB17+AC17+AD17+AE17+AF17)-AG17</f>
        <v>50500</v>
      </c>
      <c r="AI17" s="297" t="n">
        <f aca="false">t1!AL17</f>
        <v>1</v>
      </c>
    </row>
    <row r="18" customFormat="false" ht="12" hidden="false" customHeight="true" outlineLevel="0" collapsed="false">
      <c r="A18" s="289" t="str">
        <f aca="false">t1!A18</f>
        <v>POSIZ. ECON. D5 PROFILI ACCESSO D3</v>
      </c>
      <c r="B18" s="479" t="str">
        <f aca="false">t1!B18</f>
        <v>052486</v>
      </c>
      <c r="C18" s="731" t="n">
        <f aca="false">ROUND(AA18,2)</f>
        <v>0</v>
      </c>
      <c r="D18" s="732" t="n">
        <f aca="false">ROUND(AB18,0)</f>
        <v>0</v>
      </c>
      <c r="E18" s="732" t="n">
        <f aca="false">ROUND(AC18,0)</f>
        <v>0</v>
      </c>
      <c r="F18" s="732" t="n">
        <f aca="false">ROUND(AD18,0)</f>
        <v>0</v>
      </c>
      <c r="G18" s="732" t="n">
        <f aca="false">ROUND(AE18,0)</f>
        <v>0</v>
      </c>
      <c r="H18" s="732" t="n">
        <f aca="false">ROUND(AF18,0)</f>
        <v>0</v>
      </c>
      <c r="I18" s="733" t="n">
        <f aca="false">ROUND(AG18,0)</f>
        <v>0</v>
      </c>
      <c r="J18" s="734" t="n">
        <f aca="false">(D18+E18+F18+G18+H18)-I18</f>
        <v>0</v>
      </c>
      <c r="K18" s="297" t="n">
        <f aca="false">t1!N18</f>
        <v>0</v>
      </c>
      <c r="AA18" s="731"/>
      <c r="AB18" s="735"/>
      <c r="AC18" s="735"/>
      <c r="AD18" s="732"/>
      <c r="AE18" s="735"/>
      <c r="AF18" s="735"/>
      <c r="AG18" s="736"/>
      <c r="AH18" s="734" t="n">
        <f aca="false">(AB18+AC18+AD18+AE18+AF18)-AG18</f>
        <v>0</v>
      </c>
      <c r="AI18" s="297" t="n">
        <f aca="false">t1!AL18</f>
        <v>0</v>
      </c>
    </row>
    <row r="19" customFormat="false" ht="12" hidden="false" customHeight="true" outlineLevel="0" collapsed="false">
      <c r="A19" s="289" t="str">
        <f aca="false">t1!A19</f>
        <v>POSIZ. ECON. D5 PROFILI ACCESSO D1</v>
      </c>
      <c r="B19" s="479" t="str">
        <f aca="false">t1!B19</f>
        <v>052487</v>
      </c>
      <c r="C19" s="731" t="n">
        <f aca="false">ROUND(AA19,2)</f>
        <v>18</v>
      </c>
      <c r="D19" s="732" t="n">
        <f aca="false">ROUND(AB19,0)</f>
        <v>39766</v>
      </c>
      <c r="E19" s="732" t="n">
        <f aca="false">ROUND(AC19,0)</f>
        <v>0</v>
      </c>
      <c r="F19" s="732" t="n">
        <f aca="false">ROUND(AD19,0)</f>
        <v>0</v>
      </c>
      <c r="G19" s="732" t="n">
        <f aca="false">ROUND(AE19,0)</f>
        <v>4332</v>
      </c>
      <c r="H19" s="732" t="n">
        <f aca="false">ROUND(AF19,0)</f>
        <v>0</v>
      </c>
      <c r="I19" s="733" t="n">
        <f aca="false">ROUND(AG19,0)</f>
        <v>0</v>
      </c>
      <c r="J19" s="734" t="n">
        <f aca="false">(D19+E19+F19+G19+H19)-I19</f>
        <v>44098</v>
      </c>
      <c r="K19" s="297" t="n">
        <f aca="false">t1!N19</f>
        <v>0</v>
      </c>
      <c r="AA19" s="731" t="n">
        <v>18</v>
      </c>
      <c r="AB19" s="735" t="n">
        <v>39766</v>
      </c>
      <c r="AC19" s="735"/>
      <c r="AD19" s="732"/>
      <c r="AE19" s="735" t="n">
        <v>4332</v>
      </c>
      <c r="AF19" s="735"/>
      <c r="AG19" s="736"/>
      <c r="AH19" s="734" t="n">
        <f aca="false">(AB19+AC19+AD19+AE19+AF19)-AG19</f>
        <v>44098</v>
      </c>
      <c r="AI19" s="297" t="n">
        <f aca="false">t1!AL19</f>
        <v>0</v>
      </c>
    </row>
    <row r="20" customFormat="false" ht="12" hidden="false" customHeight="true" outlineLevel="0" collapsed="false">
      <c r="A20" s="289" t="str">
        <f aca="false">t1!A20</f>
        <v>POSIZ. ECON. D4 PROFILI ACCESSO D3</v>
      </c>
      <c r="B20" s="479" t="str">
        <f aca="false">t1!B20</f>
        <v>051488</v>
      </c>
      <c r="C20" s="731" t="n">
        <f aca="false">ROUND(AA20,2)</f>
        <v>0</v>
      </c>
      <c r="D20" s="732" t="n">
        <f aca="false">ROUND(AB20,0)</f>
        <v>0</v>
      </c>
      <c r="E20" s="732" t="n">
        <f aca="false">ROUND(AC20,0)</f>
        <v>0</v>
      </c>
      <c r="F20" s="732" t="n">
        <f aca="false">ROUND(AD20,0)</f>
        <v>0</v>
      </c>
      <c r="G20" s="732" t="n">
        <f aca="false">ROUND(AE20,0)</f>
        <v>0</v>
      </c>
      <c r="H20" s="732" t="n">
        <f aca="false">ROUND(AF20,0)</f>
        <v>0</v>
      </c>
      <c r="I20" s="733" t="n">
        <f aca="false">ROUND(AG20,0)</f>
        <v>0</v>
      </c>
      <c r="J20" s="734" t="n">
        <f aca="false">(D20+E20+F20+G20+H20)-I20</f>
        <v>0</v>
      </c>
      <c r="K20" s="297" t="n">
        <f aca="false">t1!N20</f>
        <v>0</v>
      </c>
      <c r="AA20" s="731"/>
      <c r="AB20" s="735"/>
      <c r="AC20" s="735"/>
      <c r="AD20" s="732"/>
      <c r="AE20" s="735"/>
      <c r="AF20" s="735"/>
      <c r="AG20" s="736"/>
      <c r="AH20" s="734" t="n">
        <f aca="false">(AB20+AC20+AD20+AE20+AF20)-AG20</f>
        <v>0</v>
      </c>
      <c r="AI20" s="297" t="n">
        <f aca="false">t1!AL20</f>
        <v>0</v>
      </c>
    </row>
    <row r="21" customFormat="false" ht="12" hidden="false" customHeight="true" outlineLevel="0" collapsed="false">
      <c r="A21" s="289" t="str">
        <f aca="false">t1!A21</f>
        <v>POSIZ. ECON. D4 PROFILI ACCESSO D1</v>
      </c>
      <c r="B21" s="479" t="str">
        <f aca="false">t1!B21</f>
        <v>051489</v>
      </c>
      <c r="C21" s="731" t="n">
        <f aca="false">ROUND(AA21,2)</f>
        <v>0</v>
      </c>
      <c r="D21" s="732" t="n">
        <f aca="false">ROUND(AB21,0)</f>
        <v>0</v>
      </c>
      <c r="E21" s="732" t="n">
        <f aca="false">ROUND(AC21,0)</f>
        <v>0</v>
      </c>
      <c r="F21" s="732" t="n">
        <f aca="false">ROUND(AD21,0)</f>
        <v>0</v>
      </c>
      <c r="G21" s="732" t="n">
        <f aca="false">ROUND(AE21,0)</f>
        <v>0</v>
      </c>
      <c r="H21" s="732" t="n">
        <f aca="false">ROUND(AF21,0)</f>
        <v>0</v>
      </c>
      <c r="I21" s="733" t="n">
        <f aca="false">ROUND(AG21,0)</f>
        <v>0</v>
      </c>
      <c r="J21" s="734" t="n">
        <f aca="false">(D21+E21+F21+G21+H21)-I21</f>
        <v>0</v>
      </c>
      <c r="K21" s="297" t="n">
        <f aca="false">t1!N21</f>
        <v>0</v>
      </c>
      <c r="AA21" s="731"/>
      <c r="AB21" s="735"/>
      <c r="AC21" s="735"/>
      <c r="AD21" s="732"/>
      <c r="AE21" s="735"/>
      <c r="AF21" s="735"/>
      <c r="AG21" s="736"/>
      <c r="AH21" s="734" t="n">
        <f aca="false">(AB21+AC21+AD21+AE21+AF21)-AG21</f>
        <v>0</v>
      </c>
      <c r="AI21" s="297" t="n">
        <f aca="false">t1!AL21</f>
        <v>0</v>
      </c>
    </row>
    <row r="22" customFormat="false" ht="12" hidden="false" customHeight="true" outlineLevel="0" collapsed="false">
      <c r="A22" s="289" t="str">
        <f aca="false">t1!A22</f>
        <v>POSIZIONE ECONOMICA DI ACCESSO D3</v>
      </c>
      <c r="B22" s="479" t="str">
        <f aca="false">t1!B22</f>
        <v>058000</v>
      </c>
      <c r="C22" s="731" t="n">
        <f aca="false">ROUND(AA22,2)</f>
        <v>0</v>
      </c>
      <c r="D22" s="732" t="n">
        <f aca="false">ROUND(AB22,0)</f>
        <v>0</v>
      </c>
      <c r="E22" s="732" t="n">
        <f aca="false">ROUND(AC22,0)</f>
        <v>0</v>
      </c>
      <c r="F22" s="732" t="n">
        <f aca="false">ROUND(AD22,0)</f>
        <v>0</v>
      </c>
      <c r="G22" s="732" t="n">
        <f aca="false">ROUND(AE22,0)</f>
        <v>0</v>
      </c>
      <c r="H22" s="732" t="n">
        <f aca="false">ROUND(AF22,0)</f>
        <v>0</v>
      </c>
      <c r="I22" s="733" t="n">
        <f aca="false">ROUND(AG22,0)</f>
        <v>0</v>
      </c>
      <c r="J22" s="734" t="n">
        <f aca="false">(D22+E22+F22+G22+H22)-I22</f>
        <v>0</v>
      </c>
      <c r="K22" s="297" t="n">
        <f aca="false">t1!N22</f>
        <v>0</v>
      </c>
      <c r="AA22" s="731"/>
      <c r="AB22" s="735"/>
      <c r="AC22" s="735"/>
      <c r="AD22" s="732"/>
      <c r="AE22" s="735"/>
      <c r="AF22" s="735"/>
      <c r="AG22" s="736"/>
      <c r="AH22" s="734" t="n">
        <f aca="false">(AB22+AC22+AD22+AE22+AF22)-AG22</f>
        <v>0</v>
      </c>
      <c r="AI22" s="297" t="n">
        <f aca="false">t1!AL22</f>
        <v>0</v>
      </c>
    </row>
    <row r="23" customFormat="false" ht="12" hidden="false" customHeight="true" outlineLevel="0" collapsed="false">
      <c r="A23" s="289" t="str">
        <f aca="false">t1!A23</f>
        <v>POSIZIONE ECONOMICA D3</v>
      </c>
      <c r="B23" s="479" t="str">
        <f aca="false">t1!B23</f>
        <v>050000</v>
      </c>
      <c r="C23" s="731" t="n">
        <f aca="false">ROUND(AA23,2)</f>
        <v>0</v>
      </c>
      <c r="D23" s="732" t="n">
        <f aca="false">ROUND(AB23,0)</f>
        <v>0</v>
      </c>
      <c r="E23" s="732" t="n">
        <f aca="false">ROUND(AC23,0)</f>
        <v>0</v>
      </c>
      <c r="F23" s="732" t="n">
        <f aca="false">ROUND(AD23,0)</f>
        <v>0</v>
      </c>
      <c r="G23" s="732" t="n">
        <f aca="false">ROUND(AE23,0)</f>
        <v>0</v>
      </c>
      <c r="H23" s="732" t="n">
        <f aca="false">ROUND(AF23,0)</f>
        <v>0</v>
      </c>
      <c r="I23" s="733" t="n">
        <f aca="false">ROUND(AG23,0)</f>
        <v>0</v>
      </c>
      <c r="J23" s="734" t="n">
        <f aca="false">(D23+E23+F23+G23+H23)-I23</f>
        <v>0</v>
      </c>
      <c r="K23" s="297" t="n">
        <f aca="false">t1!N23</f>
        <v>1</v>
      </c>
      <c r="AA23" s="731"/>
      <c r="AB23" s="735"/>
      <c r="AC23" s="735"/>
      <c r="AD23" s="732"/>
      <c r="AE23" s="735"/>
      <c r="AF23" s="735"/>
      <c r="AG23" s="736"/>
      <c r="AH23" s="734" t="n">
        <f aca="false">(AB23+AC23+AD23+AE23+AF23)-AG23</f>
        <v>0</v>
      </c>
      <c r="AI23" s="297" t="n">
        <f aca="false">t1!AL23</f>
        <v>1</v>
      </c>
    </row>
    <row r="24" customFormat="false" ht="12" hidden="false" customHeight="true" outlineLevel="0" collapsed="false">
      <c r="A24" s="289" t="str">
        <f aca="false">t1!A24</f>
        <v>POSIZIONE ECONOMICA D2</v>
      </c>
      <c r="B24" s="479" t="str">
        <f aca="false">t1!B24</f>
        <v>049000</v>
      </c>
      <c r="C24" s="731" t="n">
        <f aca="false">ROUND(AA24,2)</f>
        <v>48</v>
      </c>
      <c r="D24" s="732" t="n">
        <f aca="false">ROUND(AB24,0)</f>
        <v>88815</v>
      </c>
      <c r="E24" s="732" t="n">
        <f aca="false">ROUND(AC24,0)</f>
        <v>0</v>
      </c>
      <c r="F24" s="732" t="n">
        <f aca="false">ROUND(AD24,0)</f>
        <v>0</v>
      </c>
      <c r="G24" s="732" t="n">
        <f aca="false">ROUND(AE24,0)</f>
        <v>9365</v>
      </c>
      <c r="H24" s="732" t="n">
        <f aca="false">ROUND(AF24,0)</f>
        <v>0</v>
      </c>
      <c r="I24" s="733" t="n">
        <f aca="false">ROUND(AG24,0)</f>
        <v>148</v>
      </c>
      <c r="J24" s="734" t="n">
        <f aca="false">(D24+E24+F24+G24+H24)-I24</f>
        <v>98032</v>
      </c>
      <c r="K24" s="297" t="n">
        <f aca="false">t1!N24</f>
        <v>1</v>
      </c>
      <c r="AA24" s="731" t="n">
        <v>48</v>
      </c>
      <c r="AB24" s="735" t="n">
        <v>88815</v>
      </c>
      <c r="AC24" s="735"/>
      <c r="AD24" s="732"/>
      <c r="AE24" s="735" t="n">
        <v>9365</v>
      </c>
      <c r="AF24" s="735"/>
      <c r="AG24" s="736" t="n">
        <v>148</v>
      </c>
      <c r="AH24" s="734" t="n">
        <f aca="false">(AB24+AC24+AD24+AE24+AF24)-AG24</f>
        <v>98032</v>
      </c>
      <c r="AI24" s="297" t="n">
        <f aca="false">t1!AL24</f>
        <v>1</v>
      </c>
    </row>
    <row r="25" customFormat="false" ht="12" hidden="false" customHeight="true" outlineLevel="0" collapsed="false">
      <c r="A25" s="289" t="str">
        <f aca="false">t1!A25</f>
        <v>POSIZIONE ECONOMICA DI ACCESSO D1</v>
      </c>
      <c r="B25" s="479" t="str">
        <f aca="false">t1!B25</f>
        <v>057000</v>
      </c>
      <c r="C25" s="731" t="n">
        <f aca="false">ROUND(AA25,2)</f>
        <v>108</v>
      </c>
      <c r="D25" s="732" t="n">
        <f aca="false">ROUND(AB25,0)</f>
        <v>190363</v>
      </c>
      <c r="E25" s="732" t="n">
        <f aca="false">ROUND(AC25,0)</f>
        <v>0</v>
      </c>
      <c r="F25" s="732" t="n">
        <f aca="false">ROUND(AD25,0)</f>
        <v>0</v>
      </c>
      <c r="G25" s="732" t="n">
        <f aca="false">ROUND(AE25,0)</f>
        <v>22005</v>
      </c>
      <c r="H25" s="732" t="n">
        <f aca="false">ROUND(AF25,0)</f>
        <v>171</v>
      </c>
      <c r="I25" s="733" t="n">
        <f aca="false">ROUND(AG25,0)</f>
        <v>269</v>
      </c>
      <c r="J25" s="734" t="n">
        <f aca="false">(D25+E25+F25+G25+H25)-I25</f>
        <v>212270</v>
      </c>
      <c r="K25" s="297" t="n">
        <f aca="false">t1!N25</f>
        <v>1</v>
      </c>
      <c r="AA25" s="731" t="n">
        <v>108</v>
      </c>
      <c r="AB25" s="735" t="n">
        <v>190363</v>
      </c>
      <c r="AC25" s="735"/>
      <c r="AD25" s="732"/>
      <c r="AE25" s="735" t="n">
        <v>22005</v>
      </c>
      <c r="AF25" s="735" t="n">
        <v>171</v>
      </c>
      <c r="AG25" s="736" t="n">
        <v>269</v>
      </c>
      <c r="AH25" s="734" t="n">
        <f aca="false">(AB25+AC25+AD25+AE25+AF25)-AG25</f>
        <v>212270</v>
      </c>
      <c r="AI25" s="297" t="n">
        <f aca="false">t1!AL25</f>
        <v>1</v>
      </c>
    </row>
    <row r="26" customFormat="false" ht="12" hidden="false" customHeight="true" outlineLevel="0" collapsed="false">
      <c r="A26" s="289" t="str">
        <f aca="false">t1!A26</f>
        <v>POSIZIONE ECONOMICA C5</v>
      </c>
      <c r="B26" s="479" t="str">
        <f aca="false">t1!B26</f>
        <v>046000</v>
      </c>
      <c r="C26" s="731" t="n">
        <f aca="false">ROUND(AA26,2)</f>
        <v>45.88</v>
      </c>
      <c r="D26" s="732" t="n">
        <f aca="false">ROUND(AB26,0)</f>
        <v>82308</v>
      </c>
      <c r="E26" s="732" t="n">
        <f aca="false">ROUND(AC26,0)</f>
        <v>673</v>
      </c>
      <c r="F26" s="732" t="n">
        <f aca="false">ROUND(AD26,0)</f>
        <v>0</v>
      </c>
      <c r="G26" s="732" t="n">
        <f aca="false">ROUND(AE26,0)</f>
        <v>6978</v>
      </c>
      <c r="H26" s="732" t="n">
        <f aca="false">ROUND(AF26,0)</f>
        <v>0</v>
      </c>
      <c r="I26" s="733" t="n">
        <f aca="false">ROUND(AG26,0)</f>
        <v>233</v>
      </c>
      <c r="J26" s="734" t="n">
        <f aca="false">(D26+E26+F26+G26+H26)-I26</f>
        <v>89726</v>
      </c>
      <c r="K26" s="297" t="n">
        <f aca="false">t1!N26</f>
        <v>1</v>
      </c>
      <c r="AA26" s="731" t="n">
        <v>45.88</v>
      </c>
      <c r="AB26" s="735" t="n">
        <v>82308</v>
      </c>
      <c r="AC26" s="735" t="n">
        <v>673</v>
      </c>
      <c r="AD26" s="732"/>
      <c r="AE26" s="735" t="n">
        <v>6978</v>
      </c>
      <c r="AF26" s="735"/>
      <c r="AG26" s="736" t="n">
        <v>233</v>
      </c>
      <c r="AH26" s="734" t="n">
        <f aca="false">(AB26+AC26+AD26+AE26+AF26)-AG26</f>
        <v>89726</v>
      </c>
      <c r="AI26" s="297" t="n">
        <f aca="false">t1!AL26</f>
        <v>1</v>
      </c>
    </row>
    <row r="27" customFormat="false" ht="12" hidden="false" customHeight="true" outlineLevel="0" collapsed="false">
      <c r="A27" s="289" t="str">
        <f aca="false">t1!A27</f>
        <v>POSIZIONE ECONOMICA C4</v>
      </c>
      <c r="B27" s="479" t="str">
        <f aca="false">t1!B27</f>
        <v>045000</v>
      </c>
      <c r="C27" s="731" t="n">
        <f aca="false">ROUND(AA27,2)</f>
        <v>24</v>
      </c>
      <c r="D27" s="732" t="n">
        <f aca="false">ROUND(AB27,0)</f>
        <v>42240</v>
      </c>
      <c r="E27" s="732" t="n">
        <f aca="false">ROUND(AC27,0)</f>
        <v>0</v>
      </c>
      <c r="F27" s="732" t="n">
        <f aca="false">ROUND(AD27,0)</f>
        <v>0</v>
      </c>
      <c r="G27" s="732" t="n">
        <f aca="false">ROUND(AE27,0)</f>
        <v>3546</v>
      </c>
      <c r="H27" s="732" t="n">
        <f aca="false">ROUND(AF27,0)</f>
        <v>0</v>
      </c>
      <c r="I27" s="733" t="n">
        <f aca="false">ROUND(AG27,0)</f>
        <v>0</v>
      </c>
      <c r="J27" s="734" t="n">
        <f aca="false">(D27+E27+F27+G27+H27)-I27</f>
        <v>45786</v>
      </c>
      <c r="K27" s="297" t="n">
        <f aca="false">t1!N27</f>
        <v>1</v>
      </c>
      <c r="AA27" s="731" t="n">
        <v>24</v>
      </c>
      <c r="AB27" s="735" t="n">
        <v>42240</v>
      </c>
      <c r="AC27" s="735"/>
      <c r="AD27" s="732"/>
      <c r="AE27" s="735" t="n">
        <v>3546</v>
      </c>
      <c r="AF27" s="735"/>
      <c r="AG27" s="736"/>
      <c r="AH27" s="734" t="n">
        <f aca="false">(AB27+AC27+AD27+AE27+AF27)-AG27</f>
        <v>45786</v>
      </c>
      <c r="AI27" s="297" t="n">
        <f aca="false">t1!AL27</f>
        <v>1</v>
      </c>
    </row>
    <row r="28" customFormat="false" ht="12" hidden="false" customHeight="true" outlineLevel="0" collapsed="false">
      <c r="A28" s="289" t="str">
        <f aca="false">t1!A28</f>
        <v>POSIZIONE ECONOMICA C3</v>
      </c>
      <c r="B28" s="479" t="str">
        <f aca="false">t1!B28</f>
        <v>043000</v>
      </c>
      <c r="C28" s="731" t="n">
        <f aca="false">ROUND(AA28,2)</f>
        <v>12</v>
      </c>
      <c r="D28" s="732" t="n">
        <f aca="false">ROUND(AB28,0)</f>
        <v>20473</v>
      </c>
      <c r="E28" s="732" t="n">
        <f aca="false">ROUND(AC28,0)</f>
        <v>0</v>
      </c>
      <c r="F28" s="732" t="n">
        <f aca="false">ROUND(AD28,0)</f>
        <v>0</v>
      </c>
      <c r="G28" s="732" t="n">
        <f aca="false">ROUND(AE28,0)</f>
        <v>1719</v>
      </c>
      <c r="H28" s="732" t="n">
        <f aca="false">ROUND(AF28,0)</f>
        <v>0</v>
      </c>
      <c r="I28" s="733" t="n">
        <f aca="false">ROUND(AG28,0)</f>
        <v>0</v>
      </c>
      <c r="J28" s="734" t="n">
        <f aca="false">(D28+E28+F28+G28+H28)-I28</f>
        <v>22192</v>
      </c>
      <c r="K28" s="297" t="n">
        <f aca="false">t1!N28</f>
        <v>1</v>
      </c>
      <c r="AA28" s="731" t="n">
        <v>12</v>
      </c>
      <c r="AB28" s="735" t="n">
        <v>20473</v>
      </c>
      <c r="AC28" s="735"/>
      <c r="AD28" s="732"/>
      <c r="AE28" s="735" t="n">
        <v>1719</v>
      </c>
      <c r="AF28" s="735"/>
      <c r="AG28" s="736"/>
      <c r="AH28" s="734" t="n">
        <f aca="false">(AB28+AC28+AD28+AE28+AF28)-AG28</f>
        <v>22192</v>
      </c>
      <c r="AI28" s="297" t="n">
        <f aca="false">t1!AL28</f>
        <v>1</v>
      </c>
    </row>
    <row r="29" customFormat="false" ht="12" hidden="false" customHeight="true" outlineLevel="0" collapsed="false">
      <c r="A29" s="289" t="str">
        <f aca="false">t1!A29</f>
        <v>POSIZIONE ECONOMICA C2</v>
      </c>
      <c r="B29" s="479" t="str">
        <f aca="false">t1!B29</f>
        <v>042000</v>
      </c>
      <c r="C29" s="731" t="n">
        <f aca="false">ROUND(AA29,2)</f>
        <v>12</v>
      </c>
      <c r="D29" s="732" t="n">
        <f aca="false">ROUND(AB29,0)</f>
        <v>19918</v>
      </c>
      <c r="E29" s="732" t="n">
        <f aca="false">ROUND(AC29,0)</f>
        <v>0</v>
      </c>
      <c r="F29" s="732" t="n">
        <f aca="false">ROUND(AD29,0)</f>
        <v>0</v>
      </c>
      <c r="G29" s="732" t="n">
        <f aca="false">ROUND(AE29,0)</f>
        <v>1672</v>
      </c>
      <c r="H29" s="732" t="n">
        <f aca="false">ROUND(AF29,0)</f>
        <v>0</v>
      </c>
      <c r="I29" s="733" t="n">
        <f aca="false">ROUND(AG29,0)</f>
        <v>0</v>
      </c>
      <c r="J29" s="734" t="n">
        <f aca="false">(D29+E29+F29+G29+H29)-I29</f>
        <v>21590</v>
      </c>
      <c r="K29" s="297" t="n">
        <f aca="false">t1!N29</f>
        <v>1</v>
      </c>
      <c r="AA29" s="731" t="n">
        <v>12</v>
      </c>
      <c r="AB29" s="735" t="n">
        <v>19918</v>
      </c>
      <c r="AC29" s="735"/>
      <c r="AD29" s="732"/>
      <c r="AE29" s="735" t="n">
        <v>1672</v>
      </c>
      <c r="AF29" s="735"/>
      <c r="AG29" s="736"/>
      <c r="AH29" s="734" t="n">
        <f aca="false">(AB29+AC29+AD29+AE29+AF29)-AG29</f>
        <v>21590</v>
      </c>
      <c r="AI29" s="297" t="n">
        <f aca="false">t1!AL29</f>
        <v>1</v>
      </c>
    </row>
    <row r="30" customFormat="false" ht="12" hidden="false" customHeight="true" outlineLevel="0" collapsed="false">
      <c r="A30" s="289" t="str">
        <f aca="false">t1!A30</f>
        <v>POSIZIONE ECONOMICA DI ACCESSO C1</v>
      </c>
      <c r="B30" s="479" t="str">
        <f aca="false">t1!B30</f>
        <v>056000</v>
      </c>
      <c r="C30" s="731" t="n">
        <f aca="false">ROUND(AA30,2)</f>
        <v>109.08</v>
      </c>
      <c r="D30" s="732" t="n">
        <f aca="false">ROUND(AB30,0)</f>
        <v>174946</v>
      </c>
      <c r="E30" s="732" t="n">
        <f aca="false">ROUND(AC30,0)</f>
        <v>0</v>
      </c>
      <c r="F30" s="732" t="n">
        <f aca="false">ROUND(AD30,0)</f>
        <v>0</v>
      </c>
      <c r="G30" s="732" t="n">
        <f aca="false">ROUND(AE30,0)</f>
        <v>14664</v>
      </c>
      <c r="H30" s="732" t="n">
        <f aca="false">ROUND(AF30,0)</f>
        <v>133</v>
      </c>
      <c r="I30" s="733" t="n">
        <f aca="false">ROUND(AG30,0)</f>
        <v>28</v>
      </c>
      <c r="J30" s="734" t="n">
        <f aca="false">(D30+E30+F30+G30+H30)-I30</f>
        <v>189715</v>
      </c>
      <c r="K30" s="297" t="n">
        <f aca="false">t1!N30</f>
        <v>1</v>
      </c>
      <c r="AA30" s="731" t="n">
        <v>109.08</v>
      </c>
      <c r="AB30" s="735" t="n">
        <v>174946</v>
      </c>
      <c r="AC30" s="735"/>
      <c r="AD30" s="732"/>
      <c r="AE30" s="735" t="n">
        <v>14664</v>
      </c>
      <c r="AF30" s="735" t="n">
        <v>133</v>
      </c>
      <c r="AG30" s="736" t="n">
        <v>28</v>
      </c>
      <c r="AH30" s="734" t="n">
        <f aca="false">(AB30+AC30+AD30+AE30+AF30)-AG30</f>
        <v>189715</v>
      </c>
      <c r="AI30" s="297" t="n">
        <f aca="false">t1!AL30</f>
        <v>1</v>
      </c>
    </row>
    <row r="31" customFormat="false" ht="12" hidden="false" customHeight="true" outlineLevel="0" collapsed="false">
      <c r="A31" s="289" t="str">
        <f aca="false">t1!A31</f>
        <v>POSIZ. ECON. B7 - PROFILO ACCESSO B3</v>
      </c>
      <c r="B31" s="479" t="str">
        <f aca="false">t1!B31</f>
        <v>0B7A00</v>
      </c>
      <c r="C31" s="731" t="n">
        <f aca="false">ROUND(AA31,2)</f>
        <v>72</v>
      </c>
      <c r="D31" s="732" t="n">
        <f aca="false">ROUND(AB31,0)</f>
        <v>119270</v>
      </c>
      <c r="E31" s="732" t="n">
        <f aca="false">ROUND(AC31,0)</f>
        <v>611</v>
      </c>
      <c r="F31" s="732" t="n">
        <f aca="false">ROUND(AD31,0)</f>
        <v>0</v>
      </c>
      <c r="G31" s="732" t="n">
        <f aca="false">ROUND(AE31,0)</f>
        <v>10092</v>
      </c>
      <c r="H31" s="732" t="n">
        <f aca="false">ROUND(AF31,0)</f>
        <v>0</v>
      </c>
      <c r="I31" s="733" t="n">
        <f aca="false">ROUND(AG31,0)</f>
        <v>0</v>
      </c>
      <c r="J31" s="734" t="n">
        <f aca="false">(D31+E31+F31+G31+H31)-I31</f>
        <v>129973</v>
      </c>
      <c r="K31" s="297" t="n">
        <f aca="false">t1!N31</f>
        <v>1</v>
      </c>
      <c r="AA31" s="731" t="n">
        <v>72</v>
      </c>
      <c r="AB31" s="735" t="n">
        <v>119270</v>
      </c>
      <c r="AC31" s="735" t="n">
        <v>611</v>
      </c>
      <c r="AD31" s="732"/>
      <c r="AE31" s="735" t="n">
        <v>10092</v>
      </c>
      <c r="AF31" s="735"/>
      <c r="AG31" s="736"/>
      <c r="AH31" s="734" t="n">
        <f aca="false">(AB31+AC31+AD31+AE31+AF31)-AG31</f>
        <v>129973</v>
      </c>
      <c r="AI31" s="297" t="n">
        <f aca="false">t1!AL31</f>
        <v>1</v>
      </c>
    </row>
    <row r="32" customFormat="false" ht="12" hidden="false" customHeight="true" outlineLevel="0" collapsed="false">
      <c r="A32" s="289" t="str">
        <f aca="false">t1!A32</f>
        <v>POSIZ. ECON. B7 - PROFILO  ACCESSO B1</v>
      </c>
      <c r="B32" s="479" t="str">
        <f aca="false">t1!B32</f>
        <v>0B7000</v>
      </c>
      <c r="C32" s="731" t="n">
        <f aca="false">ROUND(AA32,2)</f>
        <v>0</v>
      </c>
      <c r="D32" s="732" t="n">
        <f aca="false">ROUND(AB32,0)</f>
        <v>0</v>
      </c>
      <c r="E32" s="732" t="n">
        <f aca="false">ROUND(AC32,0)</f>
        <v>0</v>
      </c>
      <c r="F32" s="732" t="n">
        <f aca="false">ROUND(AD32,0)</f>
        <v>0</v>
      </c>
      <c r="G32" s="732" t="n">
        <f aca="false">ROUND(AE32,0)</f>
        <v>0</v>
      </c>
      <c r="H32" s="732" t="n">
        <f aca="false">ROUND(AF32,0)</f>
        <v>0</v>
      </c>
      <c r="I32" s="733" t="n">
        <f aca="false">ROUND(AG32,0)</f>
        <v>0</v>
      </c>
      <c r="J32" s="734" t="n">
        <f aca="false">(D32+E32+F32+G32+H32)-I32</f>
        <v>0</v>
      </c>
      <c r="K32" s="297" t="n">
        <f aca="false">t1!N32</f>
        <v>0</v>
      </c>
      <c r="AA32" s="731"/>
      <c r="AB32" s="735"/>
      <c r="AC32" s="735"/>
      <c r="AD32" s="732"/>
      <c r="AE32" s="735"/>
      <c r="AF32" s="735"/>
      <c r="AG32" s="736"/>
      <c r="AH32" s="734" t="n">
        <f aca="false">(AB32+AC32+AD32+AE32+AF32)-AG32</f>
        <v>0</v>
      </c>
      <c r="AI32" s="297" t="n">
        <f aca="false">t1!AL32</f>
        <v>0</v>
      </c>
    </row>
    <row r="33" customFormat="false" ht="12" hidden="false" customHeight="true" outlineLevel="0" collapsed="false">
      <c r="A33" s="289" t="str">
        <f aca="false">t1!A33</f>
        <v>POSIZ. ECON. B6 PROFILI ACCESSO B3</v>
      </c>
      <c r="B33" s="479" t="str">
        <f aca="false">t1!B33</f>
        <v>038490</v>
      </c>
      <c r="C33" s="731" t="n">
        <f aca="false">ROUND(AA33,2)</f>
        <v>0</v>
      </c>
      <c r="D33" s="732" t="n">
        <f aca="false">ROUND(AB33,0)</f>
        <v>0</v>
      </c>
      <c r="E33" s="732" t="n">
        <f aca="false">ROUND(AC33,0)</f>
        <v>0</v>
      </c>
      <c r="F33" s="732" t="n">
        <f aca="false">ROUND(AD33,0)</f>
        <v>0</v>
      </c>
      <c r="G33" s="732" t="n">
        <f aca="false">ROUND(AE33,0)</f>
        <v>0</v>
      </c>
      <c r="H33" s="732" t="n">
        <f aca="false">ROUND(AF33,0)</f>
        <v>0</v>
      </c>
      <c r="I33" s="733" t="n">
        <f aca="false">ROUND(AG33,0)</f>
        <v>0</v>
      </c>
      <c r="J33" s="734" t="n">
        <f aca="false">(D33+E33+F33+G33+H33)-I33</f>
        <v>0</v>
      </c>
      <c r="K33" s="297" t="n">
        <f aca="false">t1!N33</f>
        <v>0</v>
      </c>
      <c r="AA33" s="731"/>
      <c r="AB33" s="735"/>
      <c r="AC33" s="735"/>
      <c r="AD33" s="732"/>
      <c r="AE33" s="735"/>
      <c r="AF33" s="735"/>
      <c r="AG33" s="736"/>
      <c r="AH33" s="734" t="n">
        <f aca="false">(AB33+AC33+AD33+AE33+AF33)-AG33</f>
        <v>0</v>
      </c>
      <c r="AI33" s="297" t="n">
        <f aca="false">t1!AL33</f>
        <v>0</v>
      </c>
    </row>
    <row r="34" customFormat="false" ht="12" hidden="false" customHeight="true" outlineLevel="0" collapsed="false">
      <c r="A34" s="289" t="str">
        <f aca="false">t1!A34</f>
        <v>POSIZ. ECON. B6 PROFILI ACCESSO B1</v>
      </c>
      <c r="B34" s="479" t="str">
        <f aca="false">t1!B34</f>
        <v>038491</v>
      </c>
      <c r="C34" s="731" t="n">
        <f aca="false">ROUND(AA34,2)</f>
        <v>0</v>
      </c>
      <c r="D34" s="732" t="n">
        <f aca="false">ROUND(AB34,0)</f>
        <v>0</v>
      </c>
      <c r="E34" s="732" t="n">
        <f aca="false">ROUND(AC34,0)</f>
        <v>0</v>
      </c>
      <c r="F34" s="732" t="n">
        <f aca="false">ROUND(AD34,0)</f>
        <v>0</v>
      </c>
      <c r="G34" s="732" t="n">
        <f aca="false">ROUND(AE34,0)</f>
        <v>0</v>
      </c>
      <c r="H34" s="732" t="n">
        <f aca="false">ROUND(AF34,0)</f>
        <v>0</v>
      </c>
      <c r="I34" s="733" t="n">
        <f aca="false">ROUND(AG34,0)</f>
        <v>0</v>
      </c>
      <c r="J34" s="734" t="n">
        <f aca="false">(D34+E34+F34+G34+H34)-I34</f>
        <v>0</v>
      </c>
      <c r="K34" s="297" t="n">
        <f aca="false">t1!N34</f>
        <v>0</v>
      </c>
      <c r="AA34" s="731"/>
      <c r="AB34" s="735"/>
      <c r="AC34" s="735"/>
      <c r="AD34" s="732"/>
      <c r="AE34" s="735"/>
      <c r="AF34" s="735"/>
      <c r="AG34" s="736"/>
      <c r="AH34" s="734" t="n">
        <f aca="false">(AB34+AC34+AD34+AE34+AF34)-AG34</f>
        <v>0</v>
      </c>
      <c r="AI34" s="297" t="n">
        <f aca="false">t1!AL34</f>
        <v>0</v>
      </c>
    </row>
    <row r="35" customFormat="false" ht="12" hidden="false" customHeight="true" outlineLevel="0" collapsed="false">
      <c r="A35" s="289" t="str">
        <f aca="false">t1!A35</f>
        <v>POSIZ. ECON. B5 PROFILI ACCESSO B3</v>
      </c>
      <c r="B35" s="479" t="str">
        <f aca="false">t1!B35</f>
        <v>037492</v>
      </c>
      <c r="C35" s="731" t="n">
        <f aca="false">ROUND(AA35,2)</f>
        <v>0</v>
      </c>
      <c r="D35" s="732" t="n">
        <f aca="false">ROUND(AB35,0)</f>
        <v>0</v>
      </c>
      <c r="E35" s="732" t="n">
        <f aca="false">ROUND(AC35,0)</f>
        <v>0</v>
      </c>
      <c r="F35" s="732" t="n">
        <f aca="false">ROUND(AD35,0)</f>
        <v>0</v>
      </c>
      <c r="G35" s="732" t="n">
        <f aca="false">ROUND(AE35,0)</f>
        <v>0</v>
      </c>
      <c r="H35" s="732" t="n">
        <f aca="false">ROUND(AF35,0)</f>
        <v>0</v>
      </c>
      <c r="I35" s="733" t="n">
        <f aca="false">ROUND(AG35,0)</f>
        <v>0</v>
      </c>
      <c r="J35" s="734" t="n">
        <f aca="false">(D35+E35+F35+G35+H35)-I35</f>
        <v>0</v>
      </c>
      <c r="K35" s="297" t="n">
        <f aca="false">t1!N35</f>
        <v>1</v>
      </c>
      <c r="AA35" s="731"/>
      <c r="AB35" s="735"/>
      <c r="AC35" s="735"/>
      <c r="AD35" s="732"/>
      <c r="AE35" s="735"/>
      <c r="AF35" s="735"/>
      <c r="AG35" s="736"/>
      <c r="AH35" s="734" t="n">
        <f aca="false">(AB35+AC35+AD35+AE35+AF35)-AG35</f>
        <v>0</v>
      </c>
      <c r="AI35" s="297" t="n">
        <f aca="false">t1!AL35</f>
        <v>1</v>
      </c>
    </row>
    <row r="36" customFormat="false" ht="12" hidden="false" customHeight="true" outlineLevel="0" collapsed="false">
      <c r="A36" s="289" t="str">
        <f aca="false">t1!A36</f>
        <v>POSIZ. ECON. B5 PROFILI ACCESSO B1</v>
      </c>
      <c r="B36" s="479" t="str">
        <f aca="false">t1!B36</f>
        <v>037493</v>
      </c>
      <c r="C36" s="731" t="n">
        <f aca="false">ROUND(AA36,2)</f>
        <v>0</v>
      </c>
      <c r="D36" s="732" t="n">
        <f aca="false">ROUND(AB36,0)</f>
        <v>0</v>
      </c>
      <c r="E36" s="732" t="n">
        <f aca="false">ROUND(AC36,0)</f>
        <v>0</v>
      </c>
      <c r="F36" s="732" t="n">
        <f aca="false">ROUND(AD36,0)</f>
        <v>0</v>
      </c>
      <c r="G36" s="732" t="n">
        <f aca="false">ROUND(AE36,0)</f>
        <v>0</v>
      </c>
      <c r="H36" s="732" t="n">
        <f aca="false">ROUND(AF36,0)</f>
        <v>0</v>
      </c>
      <c r="I36" s="733" t="n">
        <f aca="false">ROUND(AG36,0)</f>
        <v>0</v>
      </c>
      <c r="J36" s="734" t="n">
        <f aca="false">(D36+E36+F36+G36+H36)-I36</f>
        <v>0</v>
      </c>
      <c r="K36" s="297" t="n">
        <f aca="false">t1!N36</f>
        <v>0</v>
      </c>
      <c r="AA36" s="731"/>
      <c r="AB36" s="735"/>
      <c r="AC36" s="735"/>
      <c r="AD36" s="732"/>
      <c r="AE36" s="735"/>
      <c r="AF36" s="735"/>
      <c r="AG36" s="736"/>
      <c r="AH36" s="734" t="n">
        <f aca="false">(AB36+AC36+AD36+AE36+AF36)-AG36</f>
        <v>0</v>
      </c>
      <c r="AI36" s="297" t="n">
        <f aca="false">t1!AL36</f>
        <v>0</v>
      </c>
    </row>
    <row r="37" customFormat="false" ht="12" hidden="false" customHeight="true" outlineLevel="0" collapsed="false">
      <c r="A37" s="289" t="str">
        <f aca="false">t1!A37</f>
        <v>POSIZ. ECON. B4 PROFILI ACCESSO B3</v>
      </c>
      <c r="B37" s="479" t="str">
        <f aca="false">t1!B37</f>
        <v>036494</v>
      </c>
      <c r="C37" s="731" t="n">
        <f aca="false">ROUND(AA37,2)</f>
        <v>60</v>
      </c>
      <c r="D37" s="732" t="n">
        <f aca="false">ROUND(AB37,0)</f>
        <v>92483</v>
      </c>
      <c r="E37" s="732" t="n">
        <f aca="false">ROUND(AC37,0)</f>
        <v>1802</v>
      </c>
      <c r="F37" s="732" t="n">
        <f aca="false">ROUND(AD37,0)</f>
        <v>0</v>
      </c>
      <c r="G37" s="732" t="n">
        <f aca="false">ROUND(AE37,0)</f>
        <v>7941</v>
      </c>
      <c r="H37" s="732" t="n">
        <f aca="false">ROUND(AF37,0)</f>
        <v>0</v>
      </c>
      <c r="I37" s="733" t="n">
        <f aca="false">ROUND(AG37,0)</f>
        <v>0</v>
      </c>
      <c r="J37" s="734" t="n">
        <f aca="false">(D37+E37+F37+G37+H37)-I37</f>
        <v>102226</v>
      </c>
      <c r="K37" s="297" t="n">
        <f aca="false">t1!N37</f>
        <v>1</v>
      </c>
      <c r="AA37" s="731" t="n">
        <v>60</v>
      </c>
      <c r="AB37" s="735" t="n">
        <v>92483</v>
      </c>
      <c r="AC37" s="735" t="n">
        <v>1802</v>
      </c>
      <c r="AD37" s="732"/>
      <c r="AE37" s="735" t="n">
        <v>7941</v>
      </c>
      <c r="AF37" s="735"/>
      <c r="AG37" s="736"/>
      <c r="AH37" s="734" t="n">
        <f aca="false">(AB37+AC37+AD37+AE37+AF37)-AG37</f>
        <v>102226</v>
      </c>
      <c r="AI37" s="297" t="n">
        <f aca="false">t1!AL37</f>
        <v>1</v>
      </c>
    </row>
    <row r="38" customFormat="false" ht="12" hidden="false" customHeight="true" outlineLevel="0" collapsed="false">
      <c r="A38" s="289" t="str">
        <f aca="false">t1!A38</f>
        <v>POSIZ. ECON. B4 PROFILI ACCESSO B1</v>
      </c>
      <c r="B38" s="479" t="str">
        <f aca="false">t1!B38</f>
        <v>036495</v>
      </c>
      <c r="C38" s="731" t="n">
        <f aca="false">ROUND(AA38,2)</f>
        <v>0</v>
      </c>
      <c r="D38" s="732" t="n">
        <f aca="false">ROUND(AB38,0)</f>
        <v>0</v>
      </c>
      <c r="E38" s="732" t="n">
        <f aca="false">ROUND(AC38,0)</f>
        <v>0</v>
      </c>
      <c r="F38" s="732" t="n">
        <f aca="false">ROUND(AD38,0)</f>
        <v>0</v>
      </c>
      <c r="G38" s="732" t="n">
        <f aca="false">ROUND(AE38,0)</f>
        <v>0</v>
      </c>
      <c r="H38" s="732" t="n">
        <f aca="false">ROUND(AF38,0)</f>
        <v>0</v>
      </c>
      <c r="I38" s="733" t="n">
        <f aca="false">ROUND(AG38,0)</f>
        <v>0</v>
      </c>
      <c r="J38" s="734" t="n">
        <f aca="false">(D38+E38+F38+G38+H38)-I38</f>
        <v>0</v>
      </c>
      <c r="K38" s="297" t="n">
        <f aca="false">t1!N38</f>
        <v>1</v>
      </c>
      <c r="AA38" s="731"/>
      <c r="AB38" s="735"/>
      <c r="AC38" s="735"/>
      <c r="AD38" s="732"/>
      <c r="AE38" s="735"/>
      <c r="AF38" s="735"/>
      <c r="AG38" s="736"/>
      <c r="AH38" s="734" t="n">
        <f aca="false">(AB38+AC38+AD38+AE38+AF38)-AG38</f>
        <v>0</v>
      </c>
      <c r="AI38" s="297" t="n">
        <f aca="false">t1!AL38</f>
        <v>1</v>
      </c>
    </row>
    <row r="39" customFormat="false" ht="12" hidden="false" customHeight="true" outlineLevel="0" collapsed="false">
      <c r="A39" s="289" t="str">
        <f aca="false">t1!A39</f>
        <v>POSIZIONE ECONOMICA DI ACCESSO B3</v>
      </c>
      <c r="B39" s="479" t="str">
        <f aca="false">t1!B39</f>
        <v>055000</v>
      </c>
      <c r="C39" s="731" t="n">
        <f aca="false">ROUND(AA39,2)</f>
        <v>9.96</v>
      </c>
      <c r="D39" s="732" t="n">
        <f aca="false">ROUND(AB39,0)</f>
        <v>15191</v>
      </c>
      <c r="E39" s="732" t="n">
        <f aca="false">ROUND(AC39,0)</f>
        <v>0</v>
      </c>
      <c r="F39" s="732" t="n">
        <f aca="false">ROUND(AD39,0)</f>
        <v>0</v>
      </c>
      <c r="G39" s="732" t="n">
        <f aca="false">ROUND(AE39,0)</f>
        <v>1275</v>
      </c>
      <c r="H39" s="732" t="n">
        <f aca="false">ROUND(AF39,0)</f>
        <v>0</v>
      </c>
      <c r="I39" s="733" t="n">
        <f aca="false">ROUND(AG39,0)</f>
        <v>0</v>
      </c>
      <c r="J39" s="734" t="n">
        <f aca="false">(D39+E39+F39+G39+H39)-I39</f>
        <v>16466</v>
      </c>
      <c r="K39" s="297" t="n">
        <f aca="false">t1!N39</f>
        <v>0</v>
      </c>
      <c r="AA39" s="731" t="n">
        <v>9.96</v>
      </c>
      <c r="AB39" s="735" t="n">
        <v>15191</v>
      </c>
      <c r="AC39" s="735"/>
      <c r="AD39" s="732"/>
      <c r="AE39" s="735" t="n">
        <v>1275</v>
      </c>
      <c r="AF39" s="735"/>
      <c r="AG39" s="736"/>
      <c r="AH39" s="734" t="n">
        <f aca="false">(AB39+AC39+AD39+AE39+AF39)-AG39</f>
        <v>16466</v>
      </c>
      <c r="AI39" s="297" t="n">
        <f aca="false">t1!AL39</f>
        <v>0</v>
      </c>
    </row>
    <row r="40" customFormat="false" ht="12" hidden="false" customHeight="true" outlineLevel="0" collapsed="false">
      <c r="A40" s="289" t="str">
        <f aca="false">t1!A40</f>
        <v>POSIZIONE ECONOMICA B3</v>
      </c>
      <c r="B40" s="479" t="str">
        <f aca="false">t1!B40</f>
        <v>034000</v>
      </c>
      <c r="C40" s="731" t="n">
        <f aca="false">ROUND(AA40,2)</f>
        <v>36</v>
      </c>
      <c r="D40" s="732" t="n">
        <f aca="false">ROUND(AB40,0)</f>
        <v>54690</v>
      </c>
      <c r="E40" s="732" t="n">
        <f aca="false">ROUND(AC40,0)</f>
        <v>0</v>
      </c>
      <c r="F40" s="732" t="n">
        <f aca="false">ROUND(AD40,0)</f>
        <v>0</v>
      </c>
      <c r="G40" s="732" t="n">
        <f aca="false">ROUND(AE40,0)</f>
        <v>4592</v>
      </c>
      <c r="H40" s="732" t="n">
        <f aca="false">ROUND(AF40,0)</f>
        <v>0</v>
      </c>
      <c r="I40" s="733" t="n">
        <f aca="false">ROUND(AG40,0)</f>
        <v>71</v>
      </c>
      <c r="J40" s="734" t="n">
        <f aca="false">(D40+E40+F40+G40+H40)-I40</f>
        <v>59211</v>
      </c>
      <c r="K40" s="297" t="n">
        <f aca="false">t1!N40</f>
        <v>1</v>
      </c>
      <c r="AA40" s="731" t="n">
        <v>36</v>
      </c>
      <c r="AB40" s="735" t="n">
        <v>54690</v>
      </c>
      <c r="AC40" s="735"/>
      <c r="AD40" s="732"/>
      <c r="AE40" s="735" t="n">
        <v>4592</v>
      </c>
      <c r="AF40" s="735"/>
      <c r="AG40" s="736" t="n">
        <v>71</v>
      </c>
      <c r="AH40" s="734" t="n">
        <f aca="false">(AB40+AC40+AD40+AE40+AF40)-AG40</f>
        <v>59211</v>
      </c>
      <c r="AI40" s="297" t="n">
        <f aca="false">t1!AL40</f>
        <v>1</v>
      </c>
    </row>
    <row r="41" customFormat="false" ht="12" hidden="false" customHeight="true" outlineLevel="0" collapsed="false">
      <c r="A41" s="289" t="str">
        <f aca="false">t1!A41</f>
        <v>POSIZIONE ECONOMICA B2</v>
      </c>
      <c r="B41" s="479" t="str">
        <f aca="false">t1!B41</f>
        <v>032000</v>
      </c>
      <c r="C41" s="731" t="n">
        <f aca="false">ROUND(AA41,2)</f>
        <v>12</v>
      </c>
      <c r="D41" s="732" t="n">
        <f aca="false">ROUND(AB41,0)</f>
        <v>17532</v>
      </c>
      <c r="E41" s="732" t="n">
        <f aca="false">ROUND(AC41,0)</f>
        <v>0</v>
      </c>
      <c r="F41" s="732" t="n">
        <f aca="false">ROUND(AD41,0)</f>
        <v>0</v>
      </c>
      <c r="G41" s="732" t="n">
        <f aca="false">ROUND(AE41,0)</f>
        <v>1472</v>
      </c>
      <c r="H41" s="732" t="n">
        <f aca="false">ROUND(AF41,0)</f>
        <v>0</v>
      </c>
      <c r="I41" s="733" t="n">
        <f aca="false">ROUND(AG41,0)</f>
        <v>0</v>
      </c>
      <c r="J41" s="734" t="n">
        <f aca="false">(D41+E41+F41+G41+H41)-I41</f>
        <v>19004</v>
      </c>
      <c r="K41" s="297" t="n">
        <f aca="false">t1!N41</f>
        <v>1</v>
      </c>
      <c r="AA41" s="731" t="n">
        <v>12</v>
      </c>
      <c r="AB41" s="735" t="n">
        <v>17532</v>
      </c>
      <c r="AC41" s="735"/>
      <c r="AD41" s="732"/>
      <c r="AE41" s="735" t="n">
        <v>1472</v>
      </c>
      <c r="AF41" s="735"/>
      <c r="AG41" s="736"/>
      <c r="AH41" s="734" t="n">
        <f aca="false">(AB41+AC41+AD41+AE41+AF41)-AG41</f>
        <v>19004</v>
      </c>
      <c r="AI41" s="297" t="n">
        <f aca="false">t1!AL41</f>
        <v>1</v>
      </c>
    </row>
    <row r="42" customFormat="false" ht="12" hidden="false" customHeight="true" outlineLevel="0" collapsed="false">
      <c r="A42" s="289" t="str">
        <f aca="false">t1!A42</f>
        <v>POSIZIONE ECONOMICA DI ACCESSO B1</v>
      </c>
      <c r="B42" s="479" t="str">
        <f aca="false">t1!B42</f>
        <v>054000</v>
      </c>
      <c r="C42" s="731" t="n">
        <f aca="false">ROUND(AA42,2)</f>
        <v>24</v>
      </c>
      <c r="D42" s="732" t="n">
        <f aca="false">ROUND(AB42,0)</f>
        <v>34489</v>
      </c>
      <c r="E42" s="732" t="n">
        <f aca="false">ROUND(AC42,0)</f>
        <v>0</v>
      </c>
      <c r="F42" s="732" t="n">
        <f aca="false">ROUND(AD42,0)</f>
        <v>0</v>
      </c>
      <c r="G42" s="732" t="n">
        <f aca="false">ROUND(AE42,0)</f>
        <v>2897</v>
      </c>
      <c r="H42" s="732" t="n">
        <f aca="false">ROUND(AF42,0)</f>
        <v>0</v>
      </c>
      <c r="I42" s="733" t="n">
        <f aca="false">ROUND(AG42,0)</f>
        <v>0</v>
      </c>
      <c r="J42" s="734" t="n">
        <f aca="false">(D42+E42+F42+G42+H42)-I42</f>
        <v>37386</v>
      </c>
      <c r="K42" s="297" t="n">
        <f aca="false">t1!N42</f>
        <v>0</v>
      </c>
      <c r="AA42" s="731" t="n">
        <v>24</v>
      </c>
      <c r="AB42" s="735" t="n">
        <v>34489</v>
      </c>
      <c r="AC42" s="735"/>
      <c r="AD42" s="732"/>
      <c r="AE42" s="735" t="n">
        <v>2897</v>
      </c>
      <c r="AF42" s="735"/>
      <c r="AG42" s="736"/>
      <c r="AH42" s="734" t="n">
        <f aca="false">(AB42+AC42+AD42+AE42+AF42)-AG42</f>
        <v>37386</v>
      </c>
      <c r="AI42" s="297" t="n">
        <f aca="false">t1!AL42</f>
        <v>0</v>
      </c>
    </row>
    <row r="43" customFormat="false" ht="12" hidden="false" customHeight="true" outlineLevel="0" collapsed="false">
      <c r="A43" s="289" t="str">
        <f aca="false">t1!A43</f>
        <v>POSIZIONE ECONOMICA A5</v>
      </c>
      <c r="B43" s="479" t="str">
        <f aca="false">t1!B43</f>
        <v>0A5000</v>
      </c>
      <c r="C43" s="731" t="n">
        <f aca="false">ROUND(AA43,2)</f>
        <v>0</v>
      </c>
      <c r="D43" s="732" t="n">
        <f aca="false">ROUND(AB43,0)</f>
        <v>0</v>
      </c>
      <c r="E43" s="732" t="n">
        <f aca="false">ROUND(AC43,0)</f>
        <v>0</v>
      </c>
      <c r="F43" s="732" t="n">
        <f aca="false">ROUND(AD43,0)</f>
        <v>0</v>
      </c>
      <c r="G43" s="732" t="n">
        <f aca="false">ROUND(AE43,0)</f>
        <v>0</v>
      </c>
      <c r="H43" s="732" t="n">
        <f aca="false">ROUND(AF43,0)</f>
        <v>0</v>
      </c>
      <c r="I43" s="733" t="n">
        <f aca="false">ROUND(AG43,0)</f>
        <v>0</v>
      </c>
      <c r="J43" s="734" t="n">
        <f aca="false">(D43+E43+F43+G43+H43)-I43</f>
        <v>0</v>
      </c>
      <c r="K43" s="297" t="n">
        <f aca="false">t1!N43</f>
        <v>0</v>
      </c>
      <c r="AA43" s="731"/>
      <c r="AB43" s="735"/>
      <c r="AC43" s="735"/>
      <c r="AD43" s="732"/>
      <c r="AE43" s="735"/>
      <c r="AF43" s="735"/>
      <c r="AG43" s="736"/>
      <c r="AH43" s="734" t="n">
        <f aca="false">(AB43+AC43+AD43+AE43+AF43)-AG43</f>
        <v>0</v>
      </c>
      <c r="AI43" s="297" t="n">
        <f aca="false">t1!AL43</f>
        <v>0</v>
      </c>
    </row>
    <row r="44" customFormat="false" ht="12" hidden="false" customHeight="true" outlineLevel="0" collapsed="false">
      <c r="A44" s="289" t="str">
        <f aca="false">t1!A44</f>
        <v>POSIZIONE ECONOMICA A4</v>
      </c>
      <c r="B44" s="479" t="str">
        <f aca="false">t1!B44</f>
        <v>028000</v>
      </c>
      <c r="C44" s="731" t="n">
        <f aca="false">ROUND(AA44,2)</f>
        <v>0</v>
      </c>
      <c r="D44" s="732" t="n">
        <f aca="false">ROUND(AB44,0)</f>
        <v>0</v>
      </c>
      <c r="E44" s="732" t="n">
        <f aca="false">ROUND(AC44,0)</f>
        <v>0</v>
      </c>
      <c r="F44" s="732" t="n">
        <f aca="false">ROUND(AD44,0)</f>
        <v>0</v>
      </c>
      <c r="G44" s="732" t="n">
        <f aca="false">ROUND(AE44,0)</f>
        <v>0</v>
      </c>
      <c r="H44" s="732" t="n">
        <f aca="false">ROUND(AF44,0)</f>
        <v>0</v>
      </c>
      <c r="I44" s="733" t="n">
        <f aca="false">ROUND(AG44,0)</f>
        <v>0</v>
      </c>
      <c r="J44" s="734" t="n">
        <f aca="false">(D44+E44+F44+G44+H44)-I44</f>
        <v>0</v>
      </c>
      <c r="K44" s="297" t="n">
        <f aca="false">t1!N44</f>
        <v>0</v>
      </c>
      <c r="AA44" s="731"/>
      <c r="AB44" s="735"/>
      <c r="AC44" s="735"/>
      <c r="AD44" s="732"/>
      <c r="AE44" s="735"/>
      <c r="AF44" s="735"/>
      <c r="AG44" s="736"/>
      <c r="AH44" s="734" t="n">
        <f aca="false">(AB44+AC44+AD44+AE44+AF44)-AG44</f>
        <v>0</v>
      </c>
      <c r="AI44" s="297" t="n">
        <f aca="false">t1!AL44</f>
        <v>0</v>
      </c>
    </row>
    <row r="45" customFormat="false" ht="12" hidden="false" customHeight="true" outlineLevel="0" collapsed="false">
      <c r="A45" s="289" t="str">
        <f aca="false">t1!A45</f>
        <v>POSIZIONE ECONOMICA A3</v>
      </c>
      <c r="B45" s="479" t="str">
        <f aca="false">t1!B45</f>
        <v>027000</v>
      </c>
      <c r="C45" s="731" t="n">
        <f aca="false">ROUND(AA45,2)</f>
        <v>0</v>
      </c>
      <c r="D45" s="732" t="n">
        <f aca="false">ROUND(AB45,0)</f>
        <v>0</v>
      </c>
      <c r="E45" s="732" t="n">
        <f aca="false">ROUND(AC45,0)</f>
        <v>0</v>
      </c>
      <c r="F45" s="732" t="n">
        <f aca="false">ROUND(AD45,0)</f>
        <v>0</v>
      </c>
      <c r="G45" s="732" t="n">
        <f aca="false">ROUND(AE45,0)</f>
        <v>0</v>
      </c>
      <c r="H45" s="732" t="n">
        <f aca="false">ROUND(AF45,0)</f>
        <v>0</v>
      </c>
      <c r="I45" s="733" t="n">
        <f aca="false">ROUND(AG45,0)</f>
        <v>0</v>
      </c>
      <c r="J45" s="734" t="n">
        <f aca="false">(D45+E45+F45+G45+H45)-I45</f>
        <v>0</v>
      </c>
      <c r="K45" s="297" t="n">
        <f aca="false">t1!N45</f>
        <v>0</v>
      </c>
      <c r="AA45" s="731"/>
      <c r="AB45" s="735"/>
      <c r="AC45" s="735"/>
      <c r="AD45" s="732"/>
      <c r="AE45" s="735"/>
      <c r="AF45" s="735"/>
      <c r="AG45" s="736"/>
      <c r="AH45" s="734" t="n">
        <f aca="false">(AB45+AC45+AD45+AE45+AF45)-AG45</f>
        <v>0</v>
      </c>
      <c r="AI45" s="297" t="n">
        <f aca="false">t1!AL45</f>
        <v>0</v>
      </c>
    </row>
    <row r="46" customFormat="false" ht="12" hidden="false" customHeight="true" outlineLevel="0" collapsed="false">
      <c r="A46" s="289" t="str">
        <f aca="false">t1!A46</f>
        <v>POSIZIONE ECONOMICA A2</v>
      </c>
      <c r="B46" s="479" t="str">
        <f aca="false">t1!B46</f>
        <v>025000</v>
      </c>
      <c r="C46" s="731" t="n">
        <f aca="false">ROUND(AA46,2)</f>
        <v>0</v>
      </c>
      <c r="D46" s="732" t="n">
        <f aca="false">ROUND(AB46,0)</f>
        <v>0</v>
      </c>
      <c r="E46" s="732" t="n">
        <f aca="false">ROUND(AC46,0)</f>
        <v>0</v>
      </c>
      <c r="F46" s="732" t="n">
        <f aca="false">ROUND(AD46,0)</f>
        <v>0</v>
      </c>
      <c r="G46" s="732" t="n">
        <f aca="false">ROUND(AE46,0)</f>
        <v>0</v>
      </c>
      <c r="H46" s="732" t="n">
        <f aca="false">ROUND(AF46,0)</f>
        <v>0</v>
      </c>
      <c r="I46" s="733" t="n">
        <f aca="false">ROUND(AG46,0)</f>
        <v>0</v>
      </c>
      <c r="J46" s="734" t="n">
        <f aca="false">(D46+E46+F46+G46+H46)-I46</f>
        <v>0</v>
      </c>
      <c r="K46" s="297" t="n">
        <f aca="false">t1!N46</f>
        <v>0</v>
      </c>
      <c r="AA46" s="731"/>
      <c r="AB46" s="735"/>
      <c r="AC46" s="735"/>
      <c r="AD46" s="732"/>
      <c r="AE46" s="735"/>
      <c r="AF46" s="735"/>
      <c r="AG46" s="736"/>
      <c r="AH46" s="734" t="n">
        <f aca="false">(AB46+AC46+AD46+AE46+AF46)-AG46</f>
        <v>0</v>
      </c>
      <c r="AI46" s="297" t="n">
        <f aca="false">t1!AL46</f>
        <v>0</v>
      </c>
    </row>
    <row r="47" customFormat="false" ht="12" hidden="false" customHeight="true" outlineLevel="0" collapsed="false">
      <c r="A47" s="289" t="str">
        <f aca="false">t1!A47</f>
        <v>POSIZIONE ECONOMICA DI ACCESSO A1</v>
      </c>
      <c r="B47" s="479" t="str">
        <f aca="false">t1!B47</f>
        <v>053000</v>
      </c>
      <c r="C47" s="731" t="n">
        <f aca="false">ROUND(AA47,2)</f>
        <v>0</v>
      </c>
      <c r="D47" s="732" t="n">
        <f aca="false">ROUND(AB47,0)</f>
        <v>0</v>
      </c>
      <c r="E47" s="732" t="n">
        <f aca="false">ROUND(AC47,0)</f>
        <v>0</v>
      </c>
      <c r="F47" s="732" t="n">
        <f aca="false">ROUND(AD47,0)</f>
        <v>0</v>
      </c>
      <c r="G47" s="732" t="n">
        <f aca="false">ROUND(AE47,0)</f>
        <v>0</v>
      </c>
      <c r="H47" s="732" t="n">
        <f aca="false">ROUND(AF47,0)</f>
        <v>0</v>
      </c>
      <c r="I47" s="733" t="n">
        <f aca="false">ROUND(AG47,0)</f>
        <v>0</v>
      </c>
      <c r="J47" s="734" t="n">
        <f aca="false">(D47+E47+F47+G47+H47)-I47</f>
        <v>0</v>
      </c>
      <c r="K47" s="297" t="n">
        <f aca="false">t1!N47</f>
        <v>0</v>
      </c>
      <c r="AA47" s="731"/>
      <c r="AB47" s="735"/>
      <c r="AC47" s="735"/>
      <c r="AD47" s="732"/>
      <c r="AE47" s="735"/>
      <c r="AF47" s="735"/>
      <c r="AG47" s="736"/>
      <c r="AH47" s="734" t="n">
        <f aca="false">(AB47+AC47+AD47+AE47+AF47)-AG47</f>
        <v>0</v>
      </c>
      <c r="AI47" s="297" t="n">
        <f aca="false">t1!AL47</f>
        <v>0</v>
      </c>
    </row>
    <row r="48" customFormat="false" ht="12" hidden="false" customHeight="true" outlineLevel="0" collapsed="false">
      <c r="A48" s="289" t="str">
        <f aca="false">t1!A48</f>
        <v>CONTRATTISTI (a)</v>
      </c>
      <c r="B48" s="479" t="str">
        <f aca="false">t1!B48</f>
        <v>000061</v>
      </c>
      <c r="C48" s="731" t="n">
        <f aca="false">ROUND(AA48,2)</f>
        <v>0</v>
      </c>
      <c r="D48" s="732" t="n">
        <f aca="false">ROUND(AB48,0)</f>
        <v>0</v>
      </c>
      <c r="E48" s="732" t="n">
        <f aca="false">ROUND(AC48,0)</f>
        <v>0</v>
      </c>
      <c r="F48" s="732" t="n">
        <f aca="false">ROUND(AD48,0)</f>
        <v>0</v>
      </c>
      <c r="G48" s="732" t="n">
        <f aca="false">ROUND(AE48,0)</f>
        <v>0</v>
      </c>
      <c r="H48" s="732" t="n">
        <f aca="false">ROUND(AF48,0)</f>
        <v>0</v>
      </c>
      <c r="I48" s="733" t="n">
        <f aca="false">ROUND(AG48,0)</f>
        <v>0</v>
      </c>
      <c r="J48" s="734" t="n">
        <f aca="false">(D48+E48+F48+G48+H48)-I48</f>
        <v>0</v>
      </c>
      <c r="K48" s="297" t="n">
        <f aca="false">t1!N48</f>
        <v>0</v>
      </c>
      <c r="AA48" s="731"/>
      <c r="AB48" s="735"/>
      <c r="AC48" s="735"/>
      <c r="AD48" s="732"/>
      <c r="AE48" s="735"/>
      <c r="AF48" s="735"/>
      <c r="AG48" s="736"/>
      <c r="AH48" s="734" t="n">
        <f aca="false">(AB48+AC48+AD48+AE48+AF48)-AG48</f>
        <v>0</v>
      </c>
      <c r="AI48" s="297" t="n">
        <f aca="false">t1!AL48</f>
        <v>0</v>
      </c>
    </row>
    <row r="49" customFormat="false" ht="12" hidden="false" customHeight="true" outlineLevel="0" collapsed="false">
      <c r="A49" s="289" t="str">
        <f aca="false">t1!A49</f>
        <v>COLLABORATORE A T.D. ART. 90 TUEL (b)</v>
      </c>
      <c r="B49" s="479" t="str">
        <f aca="false">t1!B49</f>
        <v>000096</v>
      </c>
      <c r="C49" s="731" t="n">
        <f aca="false">ROUND(AA49,2)</f>
        <v>0</v>
      </c>
      <c r="D49" s="732" t="n">
        <f aca="false">ROUND(AB49,0)</f>
        <v>0</v>
      </c>
      <c r="E49" s="732" t="n">
        <f aca="false">ROUND(AC49,0)</f>
        <v>0</v>
      </c>
      <c r="F49" s="732" t="n">
        <f aca="false">ROUND(AD49,0)</f>
        <v>0</v>
      </c>
      <c r="G49" s="732" t="n">
        <f aca="false">ROUND(AE49,0)</f>
        <v>0</v>
      </c>
      <c r="H49" s="732" t="n">
        <f aca="false">ROUND(AF49,0)</f>
        <v>0</v>
      </c>
      <c r="I49" s="733" t="n">
        <f aca="false">ROUND(AG49,0)</f>
        <v>0</v>
      </c>
      <c r="J49" s="734" t="n">
        <f aca="false">(D49+E49+F49+G49+H49)-I49</f>
        <v>0</v>
      </c>
      <c r="K49" s="297" t="n">
        <f aca="false">t1!N49</f>
        <v>0</v>
      </c>
      <c r="AA49" s="731"/>
      <c r="AB49" s="735"/>
      <c r="AC49" s="735"/>
      <c r="AD49" s="732"/>
      <c r="AE49" s="735"/>
      <c r="AF49" s="735"/>
      <c r="AG49" s="736"/>
      <c r="AH49" s="734" t="n">
        <f aca="false">(AB49+AC49+AD49+AE49+AF49)-AG49</f>
        <v>0</v>
      </c>
      <c r="AI49" s="297" t="n">
        <f aca="false">t1!AL49</f>
        <v>0</v>
      </c>
    </row>
    <row r="50" customFormat="false" ht="12" hidden="false" customHeight="true" outlineLevel="0" collapsed="false">
      <c r="A50" s="737" t="s">
        <v>337</v>
      </c>
      <c r="B50" s="738"/>
      <c r="C50" s="739" t="n">
        <f aca="false">SUM(C6:C49)</f>
        <v>648.92</v>
      </c>
      <c r="D50" s="740" t="n">
        <f aca="false">SUM(D6:D49)</f>
        <v>1142080</v>
      </c>
      <c r="E50" s="740" t="n">
        <f aca="false">SUM(E6:E49)</f>
        <v>4241</v>
      </c>
      <c r="F50" s="740" t="n">
        <f aca="false">SUM(F6:F49)</f>
        <v>0</v>
      </c>
      <c r="G50" s="740" t="n">
        <f aca="false">SUM(G6:G49)</f>
        <v>111870</v>
      </c>
      <c r="H50" s="740" t="n">
        <f aca="false">SUM(H6:H49)</f>
        <v>304</v>
      </c>
      <c r="I50" s="740" t="n">
        <f aca="false">SUM(I6:I49)</f>
        <v>985</v>
      </c>
      <c r="J50" s="741" t="n">
        <f aca="false">SUM(J6:J49)</f>
        <v>1257510</v>
      </c>
      <c r="AA50" s="742" t="n">
        <f aca="false">SUM(AA6:AA49)</f>
        <v>648.92</v>
      </c>
      <c r="AB50" s="740" t="n">
        <f aca="false">SUM(AB6:AB49)</f>
        <v>1142080</v>
      </c>
      <c r="AC50" s="740" t="n">
        <f aca="false">SUM(AC6:AC49)</f>
        <v>4241</v>
      </c>
      <c r="AD50" s="740" t="n">
        <f aca="false">SUM(AD6:AD49)</f>
        <v>0</v>
      </c>
      <c r="AE50" s="740" t="n">
        <f aca="false">SUM(AE6:AE49)</f>
        <v>111870</v>
      </c>
      <c r="AF50" s="740" t="n">
        <f aca="false">SUM(AF6:AF49)</f>
        <v>304</v>
      </c>
      <c r="AG50" s="740" t="n">
        <f aca="false">SUM(AG6:AG49)</f>
        <v>985</v>
      </c>
      <c r="AH50" s="741" t="n">
        <f aca="false">(AB50+AC50+AD50+AE50+AF50)-AG50</f>
        <v>1257510</v>
      </c>
    </row>
    <row r="51" s="578" customFormat="true" ht="11.25" hidden="false" customHeight="false" outlineLevel="0" collapsed="false">
      <c r="A51" s="267" t="str">
        <f aca="false">t1!$A$201</f>
        <v>(a) personale a tempo indeterminato al quale viene applicato un contratto di lavoro di tipo privatistico (es.:tipografico,chimico,edile,metalmeccanico,portierato, ecc.)</v>
      </c>
      <c r="B51" s="268"/>
      <c r="C51" s="267"/>
      <c r="D51" s="267"/>
      <c r="E51" s="267"/>
      <c r="F51" s="267"/>
      <c r="G51" s="267"/>
      <c r="H51" s="267"/>
      <c r="I51" s="267"/>
      <c r="J51" s="267"/>
      <c r="AA51" s="267"/>
      <c r="AB51" s="267"/>
      <c r="AC51" s="267"/>
      <c r="AD51" s="267"/>
      <c r="AE51" s="267"/>
      <c r="AF51" s="267"/>
      <c r="AG51" s="267"/>
      <c r="AH51" s="267"/>
    </row>
    <row r="52" customFormat="false" ht="11.25" hidden="false" customHeight="false" outlineLevel="0" collapsed="false">
      <c r="A52" s="267" t="str">
        <f aca="false">t1!$A$202</f>
        <v>(b) cfr." istruzioni generali e specifiche di comparto" e "glossario"</v>
      </c>
    </row>
    <row r="53" customFormat="false" ht="11.25" hidden="false" customHeight="false" outlineLevel="0" collapsed="false">
      <c r="A53" s="267" t="s">
        <v>519</v>
      </c>
    </row>
    <row r="54" customFormat="false" ht="11.25" hidden="false" customHeight="false" outlineLevel="0" collapsed="false">
      <c r="A54" s="267" t="s">
        <v>520</v>
      </c>
    </row>
  </sheetData>
  <sheetProtection sheet="true" password="ea98" formatColumns="false" selectLockedCells="true"/>
  <mergeCells count="4">
    <mergeCell ref="H2:J2"/>
    <mergeCell ref="AF2:AH2"/>
    <mergeCell ref="C3:J3"/>
    <mergeCell ref="AA3:AH3"/>
  </mergeCells>
  <conditionalFormatting sqref="AE6:AH49 A6:J49">
    <cfRule type="expression" priority="2" aboveAverage="0" equalAverage="0" bottom="0" percent="0" rank="0" text="" dxfId="11">
      <formula>$K6&gt;0</formula>
    </cfRule>
  </conditionalFormatting>
  <conditionalFormatting sqref="AA6:AC49">
    <cfRule type="expression" priority="3" aboveAverage="0" equalAverage="0" bottom="0" percent="0" rank="0" text="" dxfId="12">
      <formula>$K6&gt;0</formula>
    </cfRule>
  </conditionalFormatting>
  <conditionalFormatting sqref="AD6:AD49">
    <cfRule type="expression" priority="4" aboveAverage="0" equalAverage="0" bottom="0" percent="0" rank="0" text="" dxfId="13">
      <formula>$K6&gt;0</formula>
    </cfRule>
  </conditionalFormatting>
  <dataValidations count="2">
    <dataValidation allowBlank="true" error="INSERIRE SOLO NUMERI INTERI" errorStyle="stop" errorTitle="ERRORE NEL DATO IMMESSO" operator="between" showDropDown="false" showErrorMessage="true" showInputMessage="false" sqref="AB6:AC49 AE6:AG49" type="whole">
      <formula1>1</formula1>
      <formula2>999999999999</formula2>
    </dataValidation>
    <dataValidation allowBlank="true" errorStyle="stop" operator="between" showDropDown="false" showErrorMessage="true" showInputMessage="false" sqref="AA6:AA49" type="decimal">
      <formula1>0</formula1>
      <formula2>99999999</formula2>
    </dataValidation>
  </dataValidations>
  <printOptions headings="false" gridLines="false" gridLinesSet="true" horizontalCentered="true" verticalCentered="true"/>
  <pageMargins left="0" right="0" top="0.196527777777778" bottom="0.157638888888889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7" activeCellId="0" sqref="G7"/>
    </sheetView>
  </sheetViews>
  <sheetFormatPr defaultColWidth="12.82421875" defaultRowHeight="13.5" zeroHeight="false" outlineLevelRow="0" outlineLevelCol="0"/>
  <cols>
    <col collapsed="false" customWidth="true" hidden="false" outlineLevel="0" max="1" min="1" style="127" width="6.82"/>
    <col collapsed="false" customWidth="true" hidden="false" outlineLevel="0" max="2" min="2" style="128" width="25.82"/>
    <col collapsed="false" customWidth="true" hidden="false" outlineLevel="0" max="3" min="3" style="128" width="5.5"/>
    <col collapsed="false" customWidth="true" hidden="false" outlineLevel="0" max="4" min="4" style="128" width="56.16"/>
    <col collapsed="false" customWidth="true" hidden="false" outlineLevel="0" max="5" min="5" style="128" width="22.49"/>
    <col collapsed="false" customWidth="true" hidden="false" outlineLevel="0" max="6" min="6" style="128" width="23.15"/>
    <col collapsed="false" customWidth="true" hidden="false" outlineLevel="0" max="7" min="7" style="128" width="21.49"/>
    <col collapsed="false" customWidth="true" hidden="false" outlineLevel="0" max="8" min="8" style="129" width="25.49"/>
    <col collapsed="false" customWidth="false" hidden="true" outlineLevel="0" max="9" min="9" style="129" width="12.82"/>
    <col collapsed="false" customWidth="false" hidden="false" outlineLevel="0" max="257" min="10" style="129" width="12.82"/>
  </cols>
  <sheetData>
    <row r="1" customFormat="false" ht="54.75" hidden="false" customHeight="true" outlineLevel="0" collapsed="false">
      <c r="H1" s="130" t="s">
        <v>123</v>
      </c>
      <c r="I1" s="1"/>
    </row>
    <row r="2" customFormat="false" ht="54.75" hidden="false" customHeight="true" outlineLevel="0" collapsed="false">
      <c r="B2" s="131" t="str">
        <f aca="false">IF(SI_1!G56&gt;0,"LA COMPILAZIONE DI QUESTA APPENDICE E' OBBLIGATORIA","")</f>
        <v/>
      </c>
      <c r="C2" s="131"/>
      <c r="D2" s="131"/>
      <c r="E2" s="131"/>
      <c r="F2" s="131"/>
      <c r="G2" s="131"/>
      <c r="H2" s="130"/>
      <c r="I2" s="1"/>
    </row>
    <row r="3" customFormat="false" ht="26.25" hidden="false" customHeight="true" outlineLevel="0" collapsed="false">
      <c r="A3" s="132"/>
      <c r="B3" s="133"/>
      <c r="C3" s="133"/>
      <c r="D3" s="134" t="str">
        <f aca="false">t1!A1</f>
        <v>COMPARTO REGIONI ED AUTONOMIE LOCALI - anno 2017</v>
      </c>
      <c r="E3" s="133"/>
      <c r="F3" s="133"/>
      <c r="G3" s="133"/>
      <c r="H3" s="135"/>
      <c r="I3" s="1"/>
    </row>
    <row r="4" customFormat="false" ht="13.5" hidden="false" customHeight="false" outlineLevel="0" collapsed="false">
      <c r="B4" s="136"/>
      <c r="C4" s="136"/>
      <c r="D4" s="136"/>
      <c r="E4" s="136"/>
      <c r="F4" s="136"/>
      <c r="G4" s="136"/>
      <c r="H4" s="137"/>
      <c r="I4" s="1"/>
    </row>
    <row r="5" customFormat="false" ht="16.5" hidden="false" customHeight="false" outlineLevel="0" collapsed="false">
      <c r="A5" s="94"/>
      <c r="B5" s="138"/>
      <c r="C5" s="139"/>
      <c r="D5" s="138"/>
      <c r="E5" s="138"/>
      <c r="G5" s="140" t="s">
        <v>124</v>
      </c>
      <c r="H5" s="137"/>
      <c r="I5" s="1"/>
    </row>
    <row r="6" customFormat="false" ht="17.25" hidden="false" customHeight="true" outlineLevel="0" collapsed="false">
      <c r="A6" s="94" t="s">
        <v>125</v>
      </c>
      <c r="B6" s="141" t="s">
        <v>126</v>
      </c>
      <c r="C6" s="142"/>
      <c r="G6" s="98"/>
      <c r="H6" s="137"/>
      <c r="I6" s="1"/>
    </row>
    <row r="7" customFormat="false" ht="20.25" hidden="false" customHeight="true" outlineLevel="0" collapsed="false">
      <c r="A7" s="94"/>
      <c r="C7" s="142"/>
      <c r="D7" s="138" t="s">
        <v>127</v>
      </c>
      <c r="G7" s="143"/>
      <c r="H7" s="144" t="str">
        <f aca="false">IF(SUM(G7:G9)&lt;&gt;SI_1!G56,"LA SOMMA DEI VALORI DEVE ESSERE UGUALE A "&amp;SI_1!G56,"")</f>
        <v/>
      </c>
      <c r="I7" s="1"/>
    </row>
    <row r="8" customFormat="false" ht="20.25" hidden="false" customHeight="true" outlineLevel="0" collapsed="false">
      <c r="A8" s="94"/>
      <c r="C8" s="142"/>
      <c r="D8" s="138" t="s">
        <v>128</v>
      </c>
      <c r="G8" s="143"/>
      <c r="H8" s="144"/>
      <c r="I8" s="1"/>
    </row>
    <row r="9" customFormat="false" ht="20.25" hidden="false" customHeight="true" outlineLevel="0" collapsed="false">
      <c r="A9" s="94"/>
      <c r="C9" s="142"/>
      <c r="D9" s="138" t="s">
        <v>129</v>
      </c>
      <c r="G9" s="143"/>
      <c r="H9" s="144"/>
      <c r="I9" s="145"/>
    </row>
    <row r="10" customFormat="false" ht="17.25" hidden="false" customHeight="true" outlineLevel="0" collapsed="false">
      <c r="A10" s="94"/>
      <c r="B10" s="138"/>
      <c r="C10" s="139"/>
      <c r="D10" s="138"/>
      <c r="E10" s="138"/>
      <c r="G10" s="146"/>
      <c r="H10" s="137"/>
      <c r="I10" s="1"/>
    </row>
    <row r="11" customFormat="false" ht="20.25" hidden="false" customHeight="true" outlineLevel="0" collapsed="false">
      <c r="A11" s="94" t="s">
        <v>130</v>
      </c>
      <c r="B11" s="147" t="s">
        <v>131</v>
      </c>
      <c r="C11" s="139"/>
      <c r="D11" s="138"/>
      <c r="E11" s="138"/>
      <c r="G11" s="143"/>
      <c r="H11" s="148" t="str">
        <f aca="false">IF(SI_1!G56=0,"",IF(AND(G11&lt;=SI_1!G56,G11&gt;=0),"","IL VALORE INSERITO DEVE ESSERE &lt;= "&amp;SI_1!G56))</f>
        <v/>
      </c>
      <c r="I11" s="1"/>
    </row>
    <row r="12" customFormat="false" ht="17.25" hidden="false" customHeight="true" outlineLevel="0" collapsed="false">
      <c r="A12" s="94"/>
      <c r="B12" s="138"/>
      <c r="C12" s="139"/>
      <c r="D12" s="138"/>
      <c r="E12" s="138"/>
      <c r="G12" s="146"/>
      <c r="H12" s="148"/>
      <c r="I12" s="1"/>
    </row>
    <row r="13" customFormat="false" ht="15" hidden="false" customHeight="true" outlineLevel="0" collapsed="false">
      <c r="A13" s="94" t="s">
        <v>52</v>
      </c>
      <c r="B13" s="149" t="s">
        <v>132</v>
      </c>
      <c r="C13" s="139"/>
      <c r="D13" s="138"/>
      <c r="E13" s="138"/>
      <c r="G13" s="146"/>
      <c r="H13" s="137"/>
      <c r="I13" s="1"/>
    </row>
    <row r="14" customFormat="false" ht="20.25" hidden="false" customHeight="true" outlineLevel="0" collapsed="false">
      <c r="A14" s="150"/>
      <c r="C14" s="139"/>
      <c r="D14" s="138" t="s">
        <v>133</v>
      </c>
      <c r="E14" s="138"/>
      <c r="G14" s="143"/>
      <c r="H14" s="151" t="str">
        <f aca="false">IF(SUM(G14:G17)&lt;&gt;SI_1!G56,"LA SOMMA DEI VALORI DEVE ESSERE UGUALE A "&amp;SI_1!G56,"")</f>
        <v/>
      </c>
      <c r="I14" s="1"/>
    </row>
    <row r="15" customFormat="false" ht="20.25" hidden="false" customHeight="true" outlineLevel="0" collapsed="false">
      <c r="A15" s="150"/>
      <c r="C15" s="152"/>
      <c r="D15" s="146" t="s">
        <v>134</v>
      </c>
      <c r="E15" s="146"/>
      <c r="G15" s="143"/>
      <c r="H15" s="151"/>
      <c r="I15" s="1"/>
    </row>
    <row r="16" customFormat="false" ht="20.25" hidden="false" customHeight="true" outlineLevel="0" collapsed="false">
      <c r="A16" s="153"/>
      <c r="C16" s="154"/>
      <c r="D16" s="154" t="s">
        <v>135</v>
      </c>
      <c r="E16" s="154"/>
      <c r="G16" s="155"/>
      <c r="H16" s="151"/>
      <c r="I16" s="1"/>
    </row>
    <row r="17" customFormat="false" ht="20.25" hidden="false" customHeight="true" outlineLevel="0" collapsed="false">
      <c r="A17" s="153"/>
      <c r="C17" s="154"/>
      <c r="D17" s="154" t="s">
        <v>136</v>
      </c>
      <c r="E17" s="154"/>
      <c r="G17" s="155"/>
      <c r="H17" s="151"/>
      <c r="I17" s="1"/>
    </row>
    <row r="18" customFormat="false" ht="15" hidden="false" customHeight="true" outlineLevel="0" collapsed="false">
      <c r="A18" s="150"/>
      <c r="B18" s="138"/>
      <c r="C18" s="138"/>
      <c r="D18" s="138"/>
      <c r="E18" s="138"/>
      <c r="G18" s="138"/>
      <c r="H18" s="156"/>
      <c r="I18" s="1"/>
    </row>
    <row r="19" customFormat="false" ht="20.25" hidden="false" customHeight="true" outlineLevel="0" collapsed="false">
      <c r="A19" s="94" t="s">
        <v>53</v>
      </c>
      <c r="B19" s="157" t="s">
        <v>137</v>
      </c>
      <c r="C19" s="157"/>
      <c r="D19" s="157"/>
      <c r="E19" s="157"/>
      <c r="F19" s="157"/>
      <c r="G19" s="143"/>
      <c r="H19" s="148" t="str">
        <f aca="false">IF(SI_1!G56=0,"",IF(AND(G19&lt;=SI_1!G56,G19&gt;0),"","IL VALORE INSERITO DEVE ESSERE &lt;= "&amp;SI_1!G56&amp;" E MAGGIORE DI 0"))</f>
        <v/>
      </c>
      <c r="I19" s="1"/>
    </row>
    <row r="20" customFormat="false" ht="33.75" hidden="false" customHeight="true" outlineLevel="0" collapsed="false">
      <c r="A20" s="150"/>
      <c r="B20" s="157"/>
      <c r="C20" s="157"/>
      <c r="D20" s="157"/>
      <c r="E20" s="157"/>
      <c r="F20" s="157"/>
      <c r="G20" s="138"/>
      <c r="H20" s="148"/>
      <c r="I20" s="1"/>
    </row>
    <row r="21" customFormat="false" ht="15" hidden="false" customHeight="true" outlineLevel="0" collapsed="false">
      <c r="A21" s="150"/>
      <c r="B21" s="149" t="s">
        <v>138</v>
      </c>
      <c r="C21" s="138"/>
      <c r="D21" s="138"/>
      <c r="E21" s="138"/>
      <c r="G21" s="138"/>
      <c r="H21" s="156"/>
      <c r="I21" s="1"/>
    </row>
    <row r="22" customFormat="false" ht="20.25" hidden="false" customHeight="true" outlineLevel="0" collapsed="false">
      <c r="A22" s="150"/>
      <c r="B22" s="138"/>
      <c r="C22" s="138"/>
      <c r="D22" s="138" t="s">
        <v>139</v>
      </c>
      <c r="E22" s="138"/>
      <c r="G22" s="143"/>
      <c r="H22" s="151" t="str">
        <f aca="false">IF(SUM(G22:G24)&lt;&gt;G19,"LA SOMMA DEI VALORI DEVE ESSERE UGUALE A "&amp;IF(G19&lt;&gt;0,G19,0),"")</f>
        <v/>
      </c>
      <c r="I22" s="1"/>
    </row>
    <row r="23" customFormat="false" ht="20.25" hidden="false" customHeight="true" outlineLevel="0" collapsed="false">
      <c r="A23" s="150"/>
      <c r="B23" s="138"/>
      <c r="C23" s="138"/>
      <c r="D23" s="138" t="s">
        <v>140</v>
      </c>
      <c r="E23" s="138"/>
      <c r="G23" s="143"/>
      <c r="H23" s="151"/>
      <c r="I23" s="1"/>
    </row>
    <row r="24" customFormat="false" ht="20.25" hidden="false" customHeight="true" outlineLevel="0" collapsed="false">
      <c r="A24" s="150"/>
      <c r="B24" s="138"/>
      <c r="C24" s="138"/>
      <c r="D24" s="138" t="s">
        <v>141</v>
      </c>
      <c r="E24" s="138"/>
      <c r="G24" s="143"/>
      <c r="H24" s="151"/>
      <c r="I24" s="1" t="n">
        <f aca="false">SUM(G22:G24,G19,G14:G17,G11,G7:G9)</f>
        <v>0</v>
      </c>
    </row>
    <row r="25" customFormat="false" ht="15" hidden="false" customHeight="true" outlineLevel="0" collapsed="false">
      <c r="A25" s="150"/>
      <c r="B25" s="138"/>
      <c r="C25" s="138"/>
      <c r="D25" s="138"/>
      <c r="E25" s="138"/>
      <c r="F25" s="138"/>
      <c r="G25" s="138"/>
      <c r="H25" s="156"/>
      <c r="I25" s="1"/>
    </row>
    <row r="26" s="160" customFormat="true" ht="15" hidden="false" customHeight="true" outlineLevel="0" collapsed="false">
      <c r="A26" s="150"/>
      <c r="B26" s="138"/>
      <c r="C26" s="138"/>
      <c r="D26" s="138"/>
      <c r="E26" s="138"/>
      <c r="F26" s="138"/>
      <c r="G26" s="138"/>
      <c r="H26" s="158"/>
      <c r="I26" s="159"/>
    </row>
    <row r="27" customFormat="false" ht="15.75" hidden="false" customHeight="false" outlineLevel="0" collapsed="false">
      <c r="A27" s="161"/>
      <c r="B27" s="162"/>
      <c r="C27" s="162"/>
      <c r="D27" s="162"/>
      <c r="E27" s="162"/>
      <c r="F27" s="162"/>
      <c r="G27" s="162"/>
      <c r="H27" s="163"/>
      <c r="I27" s="1"/>
    </row>
    <row r="28" customFormat="false" ht="15.75" hidden="false" customHeight="false" outlineLevel="0" collapsed="false">
      <c r="A28" s="150"/>
      <c r="B28" s="138"/>
      <c r="C28" s="138"/>
      <c r="D28" s="138"/>
      <c r="E28" s="138"/>
      <c r="F28" s="138"/>
      <c r="G28" s="138"/>
      <c r="H28" s="138"/>
    </row>
    <row r="29" customFormat="false" ht="15.75" hidden="false" customHeight="false" outlineLevel="0" collapsed="false">
      <c r="A29" s="150"/>
      <c r="B29" s="138"/>
      <c r="C29" s="138"/>
      <c r="D29" s="138"/>
      <c r="E29" s="138"/>
      <c r="F29" s="138"/>
      <c r="G29" s="138"/>
      <c r="H29" s="138"/>
    </row>
    <row r="30" customFormat="false" ht="15.75" hidden="false" customHeight="false" outlineLevel="0" collapsed="false">
      <c r="A30" s="150"/>
      <c r="B30" s="138"/>
      <c r="C30" s="138"/>
      <c r="D30" s="138"/>
      <c r="E30" s="138"/>
      <c r="F30" s="138"/>
      <c r="G30" s="138"/>
      <c r="H30" s="138"/>
    </row>
    <row r="31" customFormat="false" ht="15.75" hidden="false" customHeight="false" outlineLevel="0" collapsed="false">
      <c r="A31" s="150"/>
      <c r="B31" s="138"/>
      <c r="C31" s="138"/>
      <c r="D31" s="138"/>
      <c r="E31" s="138"/>
      <c r="F31" s="138"/>
      <c r="G31" s="138"/>
      <c r="H31" s="138"/>
    </row>
    <row r="32" customFormat="false" ht="15.75" hidden="false" customHeight="false" outlineLevel="0" collapsed="false">
      <c r="A32" s="150"/>
      <c r="B32" s="138"/>
      <c r="C32" s="138"/>
      <c r="D32" s="138"/>
      <c r="E32" s="138"/>
      <c r="F32" s="138"/>
      <c r="G32" s="138"/>
      <c r="H32" s="138"/>
    </row>
    <row r="33" customFormat="false" ht="15.75" hidden="false" customHeight="false" outlineLevel="0" collapsed="false">
      <c r="A33" s="150"/>
      <c r="B33" s="138"/>
      <c r="C33" s="138"/>
      <c r="D33" s="138"/>
      <c r="E33" s="138"/>
      <c r="F33" s="138"/>
      <c r="G33" s="138"/>
      <c r="H33" s="138"/>
    </row>
    <row r="34" customFormat="false" ht="23.25" hidden="false" customHeight="true" outlineLevel="0" collapsed="false">
      <c r="A34" s="150"/>
      <c r="B34" s="138"/>
      <c r="C34" s="138"/>
      <c r="D34" s="138"/>
      <c r="E34" s="138"/>
      <c r="F34" s="138"/>
      <c r="G34" s="138"/>
      <c r="H34" s="138"/>
    </row>
    <row r="35" customFormat="false" ht="23.25" hidden="false" customHeight="true" outlineLevel="0" collapsed="false">
      <c r="A35" s="150"/>
      <c r="B35" s="138"/>
      <c r="C35" s="138"/>
      <c r="D35" s="138"/>
      <c r="E35" s="138"/>
      <c r="F35" s="138"/>
      <c r="G35" s="138"/>
      <c r="H35" s="138"/>
    </row>
    <row r="36" customFormat="false" ht="23.25" hidden="false" customHeight="true" outlineLevel="0" collapsed="false">
      <c r="A36" s="150"/>
      <c r="B36" s="138"/>
      <c r="C36" s="138"/>
      <c r="D36" s="138"/>
      <c r="E36" s="138"/>
      <c r="F36" s="138"/>
      <c r="G36" s="138"/>
      <c r="H36" s="138"/>
    </row>
    <row r="37" customFormat="false" ht="23.25" hidden="false" customHeight="true" outlineLevel="0" collapsed="false">
      <c r="A37" s="150"/>
      <c r="B37" s="138"/>
      <c r="C37" s="138"/>
      <c r="D37" s="138"/>
      <c r="E37" s="138"/>
      <c r="F37" s="138"/>
      <c r="G37" s="138"/>
      <c r="H37" s="138"/>
    </row>
  </sheetData>
  <sheetProtection sheet="true" password="ea98" formatColumns="false" selectLockedCells="true"/>
  <mergeCells count="7">
    <mergeCell ref="B2:G2"/>
    <mergeCell ref="H7:H9"/>
    <mergeCell ref="H11:H12"/>
    <mergeCell ref="H14:H17"/>
    <mergeCell ref="B19:F20"/>
    <mergeCell ref="H19:H20"/>
    <mergeCell ref="H22:H24"/>
  </mergeCells>
  <dataValidations count="1">
    <dataValidation allowBlank="true" error="IL VALORE DEVE ESSERE UN INTERO POSITIVO" errorStyle="stop" errorTitle="ERRORE" operator="greaterThanOrEqual" showDropDown="false" showErrorMessage="true" showInputMessage="false" sqref="G11" type="whole">
      <formula1>0</formula1>
      <formula2>0</formula2>
    </dataValidation>
  </dataValidations>
  <printOptions headings="false" gridLines="false" gridLinesSet="true" horizontalCentered="false" verticalCentered="false"/>
  <pageMargins left="0.340277777777778" right="0.340277777777778" top="0.5" bottom="0.379861111111111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pane xSplit="2" ySplit="5" topLeftCell="AK30" activePane="bottomRight" state="frozen"/>
      <selection pane="topLeft" activeCell="A1" activeCellId="0" sqref="A1"/>
      <selection pane="topRight" activeCell="AK1" activeCellId="0" sqref="AK1"/>
      <selection pane="bottomLeft" activeCell="A30" activeCellId="0" sqref="A30"/>
      <selection pane="bottomRight" activeCell="AJ16" activeCellId="0" sqref="AJ16"/>
    </sheetView>
  </sheetViews>
  <sheetFormatPr defaultColWidth="9.328125" defaultRowHeight="11.25" zeroHeight="false" outlineLevelRow="0" outlineLevelCol="0"/>
  <cols>
    <col collapsed="false" customWidth="true" hidden="false" outlineLevel="0" max="1" min="1" style="267" width="43.49"/>
    <col collapsed="false" customWidth="true" hidden="false" outlineLevel="0" max="2" min="2" style="268" width="8.65"/>
    <col collapsed="false" customWidth="true" hidden="true" outlineLevel="0" max="15" min="3" style="267" width="11.49"/>
    <col collapsed="false" customWidth="true" hidden="true" outlineLevel="0" max="16" min="16" style="267" width="11.65"/>
    <col collapsed="false" customWidth="true" hidden="true" outlineLevel="0" max="18" min="17" style="267" width="11.49"/>
    <col collapsed="false" customWidth="true" hidden="true" outlineLevel="0" max="19" min="19" style="267" width="16.15"/>
    <col collapsed="false" customWidth="true" hidden="true" outlineLevel="0" max="23" min="20" style="267" width="11.49"/>
    <col collapsed="false" customWidth="false" hidden="true" outlineLevel="0" max="33" min="24" style="267" width="9.33"/>
    <col collapsed="false" customWidth="true" hidden="false" outlineLevel="0" max="46" min="34" style="267" width="11.49"/>
    <col collapsed="false" customWidth="true" hidden="false" outlineLevel="0" max="47" min="47" style="267" width="11.65"/>
    <col collapsed="false" customWidth="true" hidden="false" outlineLevel="0" max="49" min="48" style="267" width="11.49"/>
    <col collapsed="false" customWidth="true" hidden="false" outlineLevel="0" max="50" min="50" style="267" width="16.15"/>
    <col collapsed="false" customWidth="true" hidden="false" outlineLevel="0" max="54" min="51" style="267" width="11.49"/>
    <col collapsed="false" customWidth="false" hidden="true" outlineLevel="0" max="55" min="55" style="267" width="9.28"/>
    <col collapsed="false" customWidth="false" hidden="false" outlineLevel="0" max="257" min="56" style="267" width="9.33"/>
  </cols>
  <sheetData>
    <row r="1" customFormat="false" ht="36" hidden="false" customHeight="true" outlineLevel="0" collapsed="false">
      <c r="A1" s="269" t="str">
        <f aca="false">t1!A1</f>
        <v>COMPARTO REGIONI ED AUTONOMIE LOCALI - anno 2017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321"/>
      <c r="AT1" s="743"/>
      <c r="BB1" s="321"/>
    </row>
    <row r="2" customFormat="false" ht="27" hidden="false" customHeight="true" outlineLevel="0" collapsed="false">
      <c r="A2" s="322"/>
      <c r="G2" s="744"/>
      <c r="H2" s="744"/>
      <c r="I2" s="744"/>
      <c r="J2" s="744"/>
      <c r="K2" s="744"/>
      <c r="L2" s="744"/>
      <c r="M2" s="744"/>
      <c r="N2" s="744"/>
      <c r="O2" s="744"/>
      <c r="P2" s="744"/>
      <c r="Q2" s="744"/>
      <c r="R2" s="744"/>
      <c r="S2" s="744"/>
      <c r="T2" s="744"/>
      <c r="U2" s="744"/>
      <c r="V2" s="744"/>
      <c r="W2" s="409"/>
      <c r="AL2" s="744"/>
      <c r="AM2" s="744"/>
      <c r="AN2" s="744"/>
      <c r="AO2" s="744"/>
      <c r="AP2" s="744"/>
      <c r="AQ2" s="744"/>
      <c r="AR2" s="744"/>
      <c r="AS2" s="744"/>
      <c r="AT2" s="744"/>
      <c r="AU2" s="744"/>
      <c r="AV2" s="744"/>
      <c r="AW2" s="744"/>
      <c r="AX2" s="744"/>
      <c r="AY2" s="744"/>
      <c r="AZ2" s="744"/>
      <c r="BA2" s="744"/>
      <c r="BB2" s="409"/>
    </row>
    <row r="3" customFormat="false" ht="13.5" hidden="false" customHeight="false" outlineLevel="0" collapsed="false">
      <c r="A3" s="324"/>
      <c r="B3" s="325"/>
      <c r="C3" s="745" t="s">
        <v>504</v>
      </c>
      <c r="D3" s="745"/>
      <c r="E3" s="745"/>
      <c r="F3" s="745"/>
      <c r="G3" s="745"/>
      <c r="H3" s="745"/>
      <c r="I3" s="745"/>
      <c r="J3" s="745"/>
      <c r="K3" s="745"/>
      <c r="L3" s="745"/>
      <c r="M3" s="745"/>
      <c r="N3" s="745"/>
      <c r="O3" s="745"/>
      <c r="P3" s="745"/>
      <c r="Q3" s="745"/>
      <c r="R3" s="745"/>
      <c r="S3" s="745"/>
      <c r="T3" s="745"/>
      <c r="U3" s="745"/>
      <c r="V3" s="745"/>
      <c r="W3" s="745"/>
      <c r="X3" s="0"/>
      <c r="Y3" s="0"/>
      <c r="Z3" s="0"/>
      <c r="AA3" s="0"/>
      <c r="AB3" s="0"/>
      <c r="AC3" s="0"/>
      <c r="AD3" s="0"/>
      <c r="AE3" s="0"/>
      <c r="AF3" s="0"/>
      <c r="AG3" s="0"/>
      <c r="AH3" s="745" t="s">
        <v>504</v>
      </c>
      <c r="AI3" s="745"/>
      <c r="AJ3" s="745"/>
      <c r="AK3" s="745"/>
      <c r="AL3" s="745"/>
      <c r="AM3" s="745"/>
      <c r="AN3" s="745"/>
      <c r="AO3" s="745"/>
      <c r="AP3" s="745"/>
      <c r="AQ3" s="745"/>
      <c r="AR3" s="745"/>
      <c r="AS3" s="745"/>
      <c r="AT3" s="745"/>
      <c r="AU3" s="745"/>
      <c r="AV3" s="745"/>
      <c r="AW3" s="745"/>
      <c r="AX3" s="745"/>
      <c r="AY3" s="745"/>
      <c r="AZ3" s="745"/>
      <c r="BA3" s="745"/>
      <c r="BB3" s="745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48" hidden="false" customHeight="true" outlineLevel="0" collapsed="false">
      <c r="A4" s="746" t="s">
        <v>440</v>
      </c>
      <c r="B4" s="747" t="s">
        <v>242</v>
      </c>
      <c r="C4" s="748" t="s">
        <v>521</v>
      </c>
      <c r="D4" s="748" t="s">
        <v>522</v>
      </c>
      <c r="E4" s="748" t="s">
        <v>523</v>
      </c>
      <c r="F4" s="749" t="s">
        <v>524</v>
      </c>
      <c r="G4" s="749" t="s">
        <v>525</v>
      </c>
      <c r="H4" s="749" t="s">
        <v>526</v>
      </c>
      <c r="I4" s="749" t="s">
        <v>527</v>
      </c>
      <c r="J4" s="749" t="s">
        <v>528</v>
      </c>
      <c r="K4" s="749" t="s">
        <v>529</v>
      </c>
      <c r="L4" s="749" t="s">
        <v>530</v>
      </c>
      <c r="M4" s="750" t="s">
        <v>531</v>
      </c>
      <c r="N4" s="751" t="s">
        <v>532</v>
      </c>
      <c r="O4" s="751" t="s">
        <v>533</v>
      </c>
      <c r="P4" s="751" t="s">
        <v>534</v>
      </c>
      <c r="Q4" s="751" t="s">
        <v>535</v>
      </c>
      <c r="R4" s="751" t="s">
        <v>536</v>
      </c>
      <c r="S4" s="751" t="s">
        <v>537</v>
      </c>
      <c r="T4" s="751" t="s">
        <v>538</v>
      </c>
      <c r="U4" s="751" t="s">
        <v>539</v>
      </c>
      <c r="V4" s="752" t="s">
        <v>540</v>
      </c>
      <c r="W4" s="753" t="s">
        <v>541</v>
      </c>
      <c r="AH4" s="748" t="s">
        <v>521</v>
      </c>
      <c r="AI4" s="748" t="s">
        <v>522</v>
      </c>
      <c r="AJ4" s="748" t="s">
        <v>523</v>
      </c>
      <c r="AK4" s="749" t="s">
        <v>524</v>
      </c>
      <c r="AL4" s="749" t="s">
        <v>525</v>
      </c>
      <c r="AM4" s="749" t="s">
        <v>526</v>
      </c>
      <c r="AN4" s="749" t="s">
        <v>527</v>
      </c>
      <c r="AO4" s="749" t="s">
        <v>528</v>
      </c>
      <c r="AP4" s="749" t="s">
        <v>529</v>
      </c>
      <c r="AQ4" s="749" t="s">
        <v>530</v>
      </c>
      <c r="AR4" s="750" t="s">
        <v>531</v>
      </c>
      <c r="AS4" s="751" t="s">
        <v>532</v>
      </c>
      <c r="AT4" s="751" t="s">
        <v>533</v>
      </c>
      <c r="AU4" s="751" t="s">
        <v>542</v>
      </c>
      <c r="AV4" s="751" t="s">
        <v>535</v>
      </c>
      <c r="AW4" s="751" t="s">
        <v>536</v>
      </c>
      <c r="AX4" s="751" t="s">
        <v>537</v>
      </c>
      <c r="AY4" s="751" t="s">
        <v>538</v>
      </c>
      <c r="AZ4" s="751" t="s">
        <v>539</v>
      </c>
      <c r="BA4" s="752" t="s">
        <v>540</v>
      </c>
      <c r="BB4" s="753" t="s">
        <v>541</v>
      </c>
    </row>
    <row r="5" customFormat="false" ht="14.25" hidden="false" customHeight="true" outlineLevel="0" collapsed="false">
      <c r="A5" s="421" t="s">
        <v>383</v>
      </c>
      <c r="B5" s="754"/>
      <c r="C5" s="755" t="s">
        <v>543</v>
      </c>
      <c r="D5" s="755" t="s">
        <v>544</v>
      </c>
      <c r="E5" s="755" t="s">
        <v>545</v>
      </c>
      <c r="F5" s="755" t="s">
        <v>546</v>
      </c>
      <c r="G5" s="755" t="s">
        <v>547</v>
      </c>
      <c r="H5" s="755" t="s">
        <v>548</v>
      </c>
      <c r="I5" s="755" t="s">
        <v>549</v>
      </c>
      <c r="J5" s="755" t="s">
        <v>550</v>
      </c>
      <c r="K5" s="756" t="s">
        <v>551</v>
      </c>
      <c r="L5" s="756" t="s">
        <v>552</v>
      </c>
      <c r="M5" s="756" t="s">
        <v>553</v>
      </c>
      <c r="N5" s="756" t="s">
        <v>554</v>
      </c>
      <c r="O5" s="756" t="s">
        <v>555</v>
      </c>
      <c r="P5" s="756" t="s">
        <v>556</v>
      </c>
      <c r="Q5" s="756" t="s">
        <v>557</v>
      </c>
      <c r="R5" s="756" t="s">
        <v>558</v>
      </c>
      <c r="S5" s="756" t="s">
        <v>559</v>
      </c>
      <c r="T5" s="756" t="s">
        <v>560</v>
      </c>
      <c r="U5" s="756" t="s">
        <v>561</v>
      </c>
      <c r="V5" s="756" t="s">
        <v>562</v>
      </c>
      <c r="W5" s="757" t="s">
        <v>59</v>
      </c>
      <c r="AH5" s="755" t="s">
        <v>543</v>
      </c>
      <c r="AI5" s="755" t="s">
        <v>544</v>
      </c>
      <c r="AJ5" s="755" t="s">
        <v>545</v>
      </c>
      <c r="AK5" s="755" t="s">
        <v>546</v>
      </c>
      <c r="AL5" s="755" t="s">
        <v>547</v>
      </c>
      <c r="AM5" s="755" t="s">
        <v>548</v>
      </c>
      <c r="AN5" s="755" t="s">
        <v>549</v>
      </c>
      <c r="AO5" s="755" t="s">
        <v>550</v>
      </c>
      <c r="AP5" s="756" t="s">
        <v>551</v>
      </c>
      <c r="AQ5" s="756" t="s">
        <v>552</v>
      </c>
      <c r="AR5" s="756" t="s">
        <v>553</v>
      </c>
      <c r="AS5" s="756" t="s">
        <v>554</v>
      </c>
      <c r="AT5" s="756" t="s">
        <v>555</v>
      </c>
      <c r="AU5" s="756" t="s">
        <v>556</v>
      </c>
      <c r="AV5" s="756" t="s">
        <v>557</v>
      </c>
      <c r="AW5" s="756" t="s">
        <v>558</v>
      </c>
      <c r="AX5" s="756" t="s">
        <v>559</v>
      </c>
      <c r="AY5" s="756" t="s">
        <v>560</v>
      </c>
      <c r="AZ5" s="756" t="s">
        <v>561</v>
      </c>
      <c r="BA5" s="756" t="s">
        <v>562</v>
      </c>
      <c r="BB5" s="757" t="s">
        <v>59</v>
      </c>
    </row>
    <row r="6" customFormat="false" ht="12.75" hidden="false" customHeight="true" outlineLevel="0" collapsed="false">
      <c r="A6" s="289" t="str">
        <f aca="false">t1!A6</f>
        <v>SEGRETARIO A</v>
      </c>
      <c r="B6" s="479" t="str">
        <f aca="false">t1!B6</f>
        <v>0D0102</v>
      </c>
      <c r="C6" s="758" t="n">
        <f aca="false">ROUND(AH6,0)</f>
        <v>0</v>
      </c>
      <c r="D6" s="758" t="n">
        <f aca="false">ROUND(AI6,0)</f>
        <v>0</v>
      </c>
      <c r="E6" s="758" t="n">
        <f aca="false">ROUND(AJ6,0)</f>
        <v>0</v>
      </c>
      <c r="F6" s="759" t="n">
        <f aca="false">ROUND(AK6,0)</f>
        <v>0</v>
      </c>
      <c r="G6" s="759" t="n">
        <f aca="false">ROUND(AL6,0)</f>
        <v>0</v>
      </c>
      <c r="H6" s="759" t="n">
        <f aca="false">ROUND(AM6,0)</f>
        <v>0</v>
      </c>
      <c r="I6" s="759" t="n">
        <f aca="false">ROUND(AN6,0)</f>
        <v>0</v>
      </c>
      <c r="J6" s="759" t="n">
        <f aca="false">ROUND(AO6,0)</f>
        <v>0</v>
      </c>
      <c r="K6" s="759" t="n">
        <f aca="false">ROUND(AP6,0)</f>
        <v>0</v>
      </c>
      <c r="L6" s="759" t="n">
        <f aca="false">ROUND(AQ6,0)</f>
        <v>0</v>
      </c>
      <c r="M6" s="759" t="n">
        <f aca="false">ROUND(AR6,0)</f>
        <v>0</v>
      </c>
      <c r="N6" s="759" t="n">
        <f aca="false">ROUND(AS6,0)</f>
        <v>0</v>
      </c>
      <c r="O6" s="759" t="n">
        <f aca="false">ROUND(AT6,0)</f>
        <v>0</v>
      </c>
      <c r="P6" s="759" t="n">
        <f aca="false">ROUND(AU6,0)</f>
        <v>0</v>
      </c>
      <c r="Q6" s="759" t="n">
        <f aca="false">ROUND(AV6,0)</f>
        <v>0</v>
      </c>
      <c r="R6" s="759" t="n">
        <f aca="false">ROUND(AW6,0)</f>
        <v>0</v>
      </c>
      <c r="S6" s="759" t="n">
        <f aca="false">ROUND(AX6,0)</f>
        <v>0</v>
      </c>
      <c r="T6" s="759" t="n">
        <f aca="false">ROUND(AY6,0)</f>
        <v>0</v>
      </c>
      <c r="U6" s="759" t="n">
        <f aca="false">ROUND(AZ6,0)</f>
        <v>0</v>
      </c>
      <c r="V6" s="759" t="n">
        <f aca="false">ROUND(BA6,0)</f>
        <v>0</v>
      </c>
      <c r="W6" s="760" t="n">
        <f aca="false">SUM(C6:V6)</f>
        <v>0</v>
      </c>
      <c r="X6" s="297" t="n">
        <f aca="false">t1!N6</f>
        <v>0</v>
      </c>
      <c r="AH6" s="761"/>
      <c r="AI6" s="761"/>
      <c r="AJ6" s="761"/>
      <c r="AK6" s="762"/>
      <c r="AL6" s="762"/>
      <c r="AM6" s="762"/>
      <c r="AN6" s="762"/>
      <c r="AO6" s="762"/>
      <c r="AP6" s="762"/>
      <c r="AQ6" s="762"/>
      <c r="AR6" s="762"/>
      <c r="AS6" s="762"/>
      <c r="AT6" s="762"/>
      <c r="AU6" s="762"/>
      <c r="AV6" s="762"/>
      <c r="AW6" s="762"/>
      <c r="AX6" s="762"/>
      <c r="AY6" s="762"/>
      <c r="AZ6" s="762"/>
      <c r="BA6" s="762"/>
      <c r="BB6" s="760" t="n">
        <f aca="false">SUM(AH6:BA6)</f>
        <v>0</v>
      </c>
      <c r="BC6" s="297" t="n">
        <f aca="false">t1!AS6</f>
        <v>0</v>
      </c>
    </row>
    <row r="7" customFormat="false" ht="12.75" hidden="false" customHeight="true" outlineLevel="0" collapsed="false">
      <c r="A7" s="289" t="str">
        <f aca="false">t1!A7</f>
        <v>SEGRETARIO B</v>
      </c>
      <c r="B7" s="479" t="str">
        <f aca="false">t1!B7</f>
        <v>0D0103</v>
      </c>
      <c r="C7" s="758" t="n">
        <f aca="false">ROUND(AH7,0)</f>
        <v>0</v>
      </c>
      <c r="D7" s="758" t="n">
        <f aca="false">ROUND(AI7,0)</f>
        <v>0</v>
      </c>
      <c r="E7" s="758" t="n">
        <f aca="false">ROUND(AJ7,0)</f>
        <v>0</v>
      </c>
      <c r="F7" s="759" t="n">
        <f aca="false">ROUND(AK7,0)</f>
        <v>0</v>
      </c>
      <c r="G7" s="759" t="n">
        <f aca="false">ROUND(AL7,0)</f>
        <v>0</v>
      </c>
      <c r="H7" s="759" t="n">
        <f aca="false">ROUND(AM7,0)</f>
        <v>0</v>
      </c>
      <c r="I7" s="759" t="n">
        <f aca="false">ROUND(AN7,0)</f>
        <v>0</v>
      </c>
      <c r="J7" s="759" t="n">
        <f aca="false">ROUND(AO7,0)</f>
        <v>0</v>
      </c>
      <c r="K7" s="759" t="n">
        <f aca="false">ROUND(AP7,0)</f>
        <v>0</v>
      </c>
      <c r="L7" s="759" t="n">
        <f aca="false">ROUND(AQ7,0)</f>
        <v>0</v>
      </c>
      <c r="M7" s="759" t="n">
        <f aca="false">ROUND(AR7,0)</f>
        <v>0</v>
      </c>
      <c r="N7" s="759" t="n">
        <f aca="false">ROUND(AS7,0)</f>
        <v>0</v>
      </c>
      <c r="O7" s="759" t="n">
        <f aca="false">ROUND(AT7,0)</f>
        <v>0</v>
      </c>
      <c r="P7" s="759" t="n">
        <f aca="false">ROUND(AU7,0)</f>
        <v>0</v>
      </c>
      <c r="Q7" s="759" t="n">
        <f aca="false">ROUND(AV7,0)</f>
        <v>0</v>
      </c>
      <c r="R7" s="759" t="n">
        <f aca="false">ROUND(AW7,0)</f>
        <v>0</v>
      </c>
      <c r="S7" s="759" t="n">
        <f aca="false">ROUND(AX7,0)</f>
        <v>0</v>
      </c>
      <c r="T7" s="759" t="n">
        <f aca="false">ROUND(AY7,0)</f>
        <v>0</v>
      </c>
      <c r="U7" s="759" t="n">
        <f aca="false">ROUND(AZ7,0)</f>
        <v>0</v>
      </c>
      <c r="V7" s="759" t="n">
        <f aca="false">ROUND(BA7,0)</f>
        <v>0</v>
      </c>
      <c r="W7" s="760" t="n">
        <f aca="false">SUM(C7:V7)</f>
        <v>0</v>
      </c>
      <c r="X7" s="297" t="n">
        <f aca="false">t1!N7</f>
        <v>0</v>
      </c>
      <c r="AH7" s="761"/>
      <c r="AI7" s="761"/>
      <c r="AJ7" s="761"/>
      <c r="AK7" s="762"/>
      <c r="AL7" s="762"/>
      <c r="AM7" s="762"/>
      <c r="AN7" s="762"/>
      <c r="AO7" s="762"/>
      <c r="AP7" s="762"/>
      <c r="AQ7" s="762"/>
      <c r="AR7" s="762"/>
      <c r="AS7" s="762"/>
      <c r="AT7" s="762"/>
      <c r="AU7" s="762"/>
      <c r="AV7" s="762"/>
      <c r="AW7" s="762"/>
      <c r="AX7" s="762"/>
      <c r="AY7" s="762"/>
      <c r="AZ7" s="762"/>
      <c r="BA7" s="762"/>
      <c r="BB7" s="760" t="n">
        <f aca="false">SUM(AH7:BA7)</f>
        <v>0</v>
      </c>
      <c r="BC7" s="297" t="n">
        <f aca="false">t1!AS7</f>
        <v>0</v>
      </c>
    </row>
    <row r="8" customFormat="false" ht="12.75" hidden="false" customHeight="true" outlineLevel="0" collapsed="false">
      <c r="A8" s="289" t="str">
        <f aca="false">t1!A8</f>
        <v>SEGRETARIO C</v>
      </c>
      <c r="B8" s="479" t="str">
        <f aca="false">t1!B8</f>
        <v>0D0485</v>
      </c>
      <c r="C8" s="758" t="n">
        <f aca="false">ROUND(AH8,0)</f>
        <v>0</v>
      </c>
      <c r="D8" s="758" t="n">
        <f aca="false">ROUND(AI8,0)</f>
        <v>0</v>
      </c>
      <c r="E8" s="758" t="n">
        <f aca="false">ROUND(AJ8,0)</f>
        <v>0</v>
      </c>
      <c r="F8" s="759" t="n">
        <f aca="false">ROUND(AK8,0)</f>
        <v>0</v>
      </c>
      <c r="G8" s="759" t="n">
        <f aca="false">ROUND(AL8,0)</f>
        <v>0</v>
      </c>
      <c r="H8" s="759" t="n">
        <f aca="false">ROUND(AM8,0)</f>
        <v>0</v>
      </c>
      <c r="I8" s="759" t="n">
        <f aca="false">ROUND(AN8,0)</f>
        <v>0</v>
      </c>
      <c r="J8" s="759" t="n">
        <f aca="false">ROUND(AO8,0)</f>
        <v>0</v>
      </c>
      <c r="K8" s="759" t="n">
        <f aca="false">ROUND(AP8,0)</f>
        <v>0</v>
      </c>
      <c r="L8" s="759" t="n">
        <f aca="false">ROUND(AQ8,0)</f>
        <v>0</v>
      </c>
      <c r="M8" s="759" t="n">
        <f aca="false">ROUND(AR8,0)</f>
        <v>0</v>
      </c>
      <c r="N8" s="759" t="n">
        <f aca="false">ROUND(AS8,0)</f>
        <v>0</v>
      </c>
      <c r="O8" s="759" t="n">
        <f aca="false">ROUND(AT8,0)</f>
        <v>0</v>
      </c>
      <c r="P8" s="759" t="n">
        <f aca="false">ROUND(AU8,0)</f>
        <v>0</v>
      </c>
      <c r="Q8" s="759" t="n">
        <f aca="false">ROUND(AV8,0)</f>
        <v>0</v>
      </c>
      <c r="R8" s="759" t="n">
        <f aca="false">ROUND(AW8,0)</f>
        <v>0</v>
      </c>
      <c r="S8" s="759" t="n">
        <f aca="false">ROUND(AX8,0)</f>
        <v>0</v>
      </c>
      <c r="T8" s="759" t="n">
        <f aca="false">ROUND(AY8,0)</f>
        <v>0</v>
      </c>
      <c r="U8" s="759" t="n">
        <f aca="false">ROUND(AZ8,0)</f>
        <v>0</v>
      </c>
      <c r="V8" s="759" t="n">
        <f aca="false">ROUND(BA8,0)</f>
        <v>0</v>
      </c>
      <c r="W8" s="760" t="n">
        <f aca="false">SUM(C8:V8)</f>
        <v>0</v>
      </c>
      <c r="X8" s="297" t="n">
        <f aca="false">t1!N8</f>
        <v>0</v>
      </c>
      <c r="AH8" s="761"/>
      <c r="AI8" s="761"/>
      <c r="AJ8" s="761"/>
      <c r="AK8" s="762"/>
      <c r="AL8" s="762"/>
      <c r="AM8" s="762"/>
      <c r="AN8" s="762"/>
      <c r="AO8" s="762"/>
      <c r="AP8" s="762"/>
      <c r="AQ8" s="762"/>
      <c r="AR8" s="762"/>
      <c r="AS8" s="762"/>
      <c r="AT8" s="762"/>
      <c r="AU8" s="762"/>
      <c r="AV8" s="762"/>
      <c r="AW8" s="762"/>
      <c r="AX8" s="762"/>
      <c r="AY8" s="762"/>
      <c r="AZ8" s="762"/>
      <c r="BA8" s="762"/>
      <c r="BB8" s="760" t="n">
        <f aca="false">SUM(AH8:BA8)</f>
        <v>0</v>
      </c>
      <c r="BC8" s="297" t="n">
        <f aca="false">t1!AS8</f>
        <v>0</v>
      </c>
    </row>
    <row r="9" customFormat="false" ht="12.75" hidden="false" customHeight="true" outlineLevel="0" collapsed="false">
      <c r="A9" s="289" t="str">
        <f aca="false">t1!A9</f>
        <v>SEGRETARIO GENERALE CCIAA</v>
      </c>
      <c r="B9" s="479" t="str">
        <f aca="false">t1!B9</f>
        <v>0D0104</v>
      </c>
      <c r="C9" s="758" t="n">
        <f aca="false">ROUND(AH9,0)</f>
        <v>0</v>
      </c>
      <c r="D9" s="758" t="n">
        <f aca="false">ROUND(AI9,0)</f>
        <v>0</v>
      </c>
      <c r="E9" s="758" t="n">
        <f aca="false">ROUND(AJ9,0)</f>
        <v>0</v>
      </c>
      <c r="F9" s="759" t="n">
        <f aca="false">ROUND(AK9,0)</f>
        <v>0</v>
      </c>
      <c r="G9" s="759" t="n">
        <f aca="false">ROUND(AL9,0)</f>
        <v>0</v>
      </c>
      <c r="H9" s="759" t="n">
        <f aca="false">ROUND(AM9,0)</f>
        <v>0</v>
      </c>
      <c r="I9" s="759" t="n">
        <f aca="false">ROUND(AN9,0)</f>
        <v>0</v>
      </c>
      <c r="J9" s="759" t="n">
        <f aca="false">ROUND(AO9,0)</f>
        <v>0</v>
      </c>
      <c r="K9" s="759" t="n">
        <f aca="false">ROUND(AP9,0)</f>
        <v>0</v>
      </c>
      <c r="L9" s="759" t="n">
        <f aca="false">ROUND(AQ9,0)</f>
        <v>0</v>
      </c>
      <c r="M9" s="759" t="n">
        <f aca="false">ROUND(AR9,0)</f>
        <v>0</v>
      </c>
      <c r="N9" s="759" t="n">
        <f aca="false">ROUND(AS9,0)</f>
        <v>0</v>
      </c>
      <c r="O9" s="759" t="n">
        <f aca="false">ROUND(AT9,0)</f>
        <v>0</v>
      </c>
      <c r="P9" s="759" t="n">
        <f aca="false">ROUND(AU9,0)</f>
        <v>0</v>
      </c>
      <c r="Q9" s="759" t="n">
        <f aca="false">ROUND(AV9,0)</f>
        <v>0</v>
      </c>
      <c r="R9" s="759" t="n">
        <f aca="false">ROUND(AW9,0)</f>
        <v>0</v>
      </c>
      <c r="S9" s="759" t="n">
        <f aca="false">ROUND(AX9,0)</f>
        <v>0</v>
      </c>
      <c r="T9" s="759" t="n">
        <f aca="false">ROUND(AY9,0)</f>
        <v>0</v>
      </c>
      <c r="U9" s="759" t="n">
        <f aca="false">ROUND(AZ9,0)</f>
        <v>0</v>
      </c>
      <c r="V9" s="759" t="n">
        <f aca="false">ROUND(BA9,0)</f>
        <v>0</v>
      </c>
      <c r="W9" s="760" t="n">
        <f aca="false">SUM(C9:V9)</f>
        <v>0</v>
      </c>
      <c r="X9" s="297" t="n">
        <f aca="false">t1!N9</f>
        <v>0</v>
      </c>
      <c r="AH9" s="761"/>
      <c r="AI9" s="761"/>
      <c r="AJ9" s="761"/>
      <c r="AK9" s="762"/>
      <c r="AL9" s="762"/>
      <c r="AM9" s="762"/>
      <c r="AN9" s="762"/>
      <c r="AO9" s="762"/>
      <c r="AP9" s="762"/>
      <c r="AQ9" s="762"/>
      <c r="AR9" s="762"/>
      <c r="AS9" s="762"/>
      <c r="AT9" s="762"/>
      <c r="AU9" s="762"/>
      <c r="AV9" s="762"/>
      <c r="AW9" s="762"/>
      <c r="AX9" s="762"/>
      <c r="AY9" s="762"/>
      <c r="AZ9" s="762"/>
      <c r="BA9" s="762"/>
      <c r="BB9" s="760" t="n">
        <f aca="false">SUM(AH9:BA9)</f>
        <v>0</v>
      </c>
      <c r="BC9" s="297" t="n">
        <f aca="false">t1!AS9</f>
        <v>0</v>
      </c>
    </row>
    <row r="10" customFormat="false" ht="12.75" hidden="false" customHeight="true" outlineLevel="0" collapsed="false">
      <c r="A10" s="289" t="str">
        <f aca="false">t1!A10</f>
        <v>DIRETTORE  GENERALE</v>
      </c>
      <c r="B10" s="479" t="str">
        <f aca="false">t1!B10</f>
        <v>0D0097</v>
      </c>
      <c r="C10" s="758" t="n">
        <f aca="false">ROUND(AH10,0)</f>
        <v>0</v>
      </c>
      <c r="D10" s="758" t="n">
        <f aca="false">ROUND(AI10,0)</f>
        <v>0</v>
      </c>
      <c r="E10" s="758" t="n">
        <f aca="false">ROUND(AJ10,0)</f>
        <v>0</v>
      </c>
      <c r="F10" s="759" t="n">
        <f aca="false">ROUND(AK10,0)</f>
        <v>0</v>
      </c>
      <c r="G10" s="759" t="n">
        <f aca="false">ROUND(AL10,0)</f>
        <v>0</v>
      </c>
      <c r="H10" s="759" t="n">
        <f aca="false">ROUND(AM10,0)</f>
        <v>0</v>
      </c>
      <c r="I10" s="759" t="n">
        <f aca="false">ROUND(AN10,0)</f>
        <v>0</v>
      </c>
      <c r="J10" s="759" t="n">
        <f aca="false">ROUND(AO10,0)</f>
        <v>0</v>
      </c>
      <c r="K10" s="759" t="n">
        <f aca="false">ROUND(AP10,0)</f>
        <v>0</v>
      </c>
      <c r="L10" s="759" t="n">
        <f aca="false">ROUND(AQ10,0)</f>
        <v>0</v>
      </c>
      <c r="M10" s="759" t="n">
        <f aca="false">ROUND(AR10,0)</f>
        <v>0</v>
      </c>
      <c r="N10" s="759" t="n">
        <f aca="false">ROUND(AS10,0)</f>
        <v>0</v>
      </c>
      <c r="O10" s="759" t="n">
        <f aca="false">ROUND(AT10,0)</f>
        <v>0</v>
      </c>
      <c r="P10" s="759" t="n">
        <f aca="false">ROUND(AU10,0)</f>
        <v>0</v>
      </c>
      <c r="Q10" s="759" t="n">
        <f aca="false">ROUND(AV10,0)</f>
        <v>0</v>
      </c>
      <c r="R10" s="759" t="n">
        <f aca="false">ROUND(AW10,0)</f>
        <v>0</v>
      </c>
      <c r="S10" s="759" t="n">
        <f aca="false">ROUND(AX10,0)</f>
        <v>0</v>
      </c>
      <c r="T10" s="759" t="n">
        <f aca="false">ROUND(AY10,0)</f>
        <v>0</v>
      </c>
      <c r="U10" s="759" t="n">
        <f aca="false">ROUND(AZ10,0)</f>
        <v>0</v>
      </c>
      <c r="V10" s="759" t="n">
        <f aca="false">ROUND(BA10,0)</f>
        <v>0</v>
      </c>
      <c r="W10" s="760" t="n">
        <f aca="false">SUM(C10:V10)</f>
        <v>0</v>
      </c>
      <c r="X10" s="297" t="n">
        <f aca="false">t1!N10</f>
        <v>0</v>
      </c>
      <c r="AH10" s="761"/>
      <c r="AI10" s="761"/>
      <c r="AJ10" s="761"/>
      <c r="AK10" s="762"/>
      <c r="AL10" s="762"/>
      <c r="AM10" s="762"/>
      <c r="AN10" s="762"/>
      <c r="AO10" s="762"/>
      <c r="AP10" s="762"/>
      <c r="AQ10" s="762"/>
      <c r="AR10" s="762"/>
      <c r="AS10" s="762"/>
      <c r="AT10" s="762"/>
      <c r="AU10" s="762"/>
      <c r="AV10" s="762"/>
      <c r="AW10" s="762"/>
      <c r="AX10" s="762"/>
      <c r="AY10" s="762"/>
      <c r="AZ10" s="762"/>
      <c r="BA10" s="762"/>
      <c r="BB10" s="760" t="n">
        <f aca="false">SUM(AH10:BA10)</f>
        <v>0</v>
      </c>
      <c r="BC10" s="297" t="n">
        <f aca="false">t1!AS10</f>
        <v>0</v>
      </c>
    </row>
    <row r="11" customFormat="false" ht="12.75" hidden="false" customHeight="true" outlineLevel="0" collapsed="false">
      <c r="A11" s="289" t="str">
        <f aca="false">t1!A11</f>
        <v>DIRIGENTE FUORI D.O. art.110 c.2 TUEL</v>
      </c>
      <c r="B11" s="479" t="str">
        <f aca="false">t1!B11</f>
        <v>0D0098</v>
      </c>
      <c r="C11" s="758" t="n">
        <f aca="false">ROUND(AH11,0)</f>
        <v>0</v>
      </c>
      <c r="D11" s="758" t="n">
        <f aca="false">ROUND(AI11,0)</f>
        <v>0</v>
      </c>
      <c r="E11" s="758" t="n">
        <f aca="false">ROUND(AJ11,0)</f>
        <v>0</v>
      </c>
      <c r="F11" s="759" t="n">
        <f aca="false">ROUND(AK11,0)</f>
        <v>0</v>
      </c>
      <c r="G11" s="759" t="n">
        <f aca="false">ROUND(AL11,0)</f>
        <v>0</v>
      </c>
      <c r="H11" s="759" t="n">
        <f aca="false">ROUND(AM11,0)</f>
        <v>0</v>
      </c>
      <c r="I11" s="759" t="n">
        <f aca="false">ROUND(AN11,0)</f>
        <v>0</v>
      </c>
      <c r="J11" s="759" t="n">
        <f aca="false">ROUND(AO11,0)</f>
        <v>0</v>
      </c>
      <c r="K11" s="759" t="n">
        <f aca="false">ROUND(AP11,0)</f>
        <v>0</v>
      </c>
      <c r="L11" s="759" t="n">
        <f aca="false">ROUND(AQ11,0)</f>
        <v>0</v>
      </c>
      <c r="M11" s="759" t="n">
        <f aca="false">ROUND(AR11,0)</f>
        <v>0</v>
      </c>
      <c r="N11" s="759" t="n">
        <f aca="false">ROUND(AS11,0)</f>
        <v>0</v>
      </c>
      <c r="O11" s="759" t="n">
        <f aca="false">ROUND(AT11,0)</f>
        <v>0</v>
      </c>
      <c r="P11" s="759" t="n">
        <f aca="false">ROUND(AU11,0)</f>
        <v>0</v>
      </c>
      <c r="Q11" s="759" t="n">
        <f aca="false">ROUND(AV11,0)</f>
        <v>0</v>
      </c>
      <c r="R11" s="759" t="n">
        <f aca="false">ROUND(AW11,0)</f>
        <v>0</v>
      </c>
      <c r="S11" s="759" t="n">
        <f aca="false">ROUND(AX11,0)</f>
        <v>0</v>
      </c>
      <c r="T11" s="759" t="n">
        <f aca="false">ROUND(AY11,0)</f>
        <v>0</v>
      </c>
      <c r="U11" s="759" t="n">
        <f aca="false">ROUND(AZ11,0)</f>
        <v>0</v>
      </c>
      <c r="V11" s="759" t="n">
        <f aca="false">ROUND(BA11,0)</f>
        <v>0</v>
      </c>
      <c r="W11" s="760" t="n">
        <f aca="false">SUM(C11:V11)</f>
        <v>0</v>
      </c>
      <c r="X11" s="297" t="n">
        <f aca="false">t1!N11</f>
        <v>0</v>
      </c>
      <c r="AH11" s="761"/>
      <c r="AI11" s="761"/>
      <c r="AJ11" s="761"/>
      <c r="AK11" s="762"/>
      <c r="AL11" s="762"/>
      <c r="AM11" s="762"/>
      <c r="AN11" s="762"/>
      <c r="AO11" s="762"/>
      <c r="AP11" s="762"/>
      <c r="AQ11" s="762"/>
      <c r="AR11" s="762"/>
      <c r="AS11" s="762"/>
      <c r="AT11" s="762"/>
      <c r="AU11" s="762"/>
      <c r="AV11" s="762"/>
      <c r="AW11" s="762"/>
      <c r="AX11" s="762"/>
      <c r="AY11" s="762"/>
      <c r="AZ11" s="762"/>
      <c r="BA11" s="762"/>
      <c r="BB11" s="760" t="n">
        <f aca="false">SUM(AH11:BA11)</f>
        <v>0</v>
      </c>
      <c r="BC11" s="297" t="n">
        <f aca="false">t1!AS11</f>
        <v>0</v>
      </c>
    </row>
    <row r="12" customFormat="false" ht="12.75" hidden="false" customHeight="true" outlineLevel="0" collapsed="false">
      <c r="A12" s="289" t="str">
        <f aca="false">t1!A12</f>
        <v>ALTE SPECIALIZZ. FUORI D.O.art.110 c.2 TUEL</v>
      </c>
      <c r="B12" s="479" t="str">
        <f aca="false">t1!B12</f>
        <v>0D0095</v>
      </c>
      <c r="C12" s="758" t="n">
        <f aca="false">ROUND(AH12,0)</f>
        <v>0</v>
      </c>
      <c r="D12" s="758" t="n">
        <f aca="false">ROUND(AI12,0)</f>
        <v>0</v>
      </c>
      <c r="E12" s="758" t="n">
        <f aca="false">ROUND(AJ12,0)</f>
        <v>0</v>
      </c>
      <c r="F12" s="759" t="n">
        <f aca="false">ROUND(AK12,0)</f>
        <v>0</v>
      </c>
      <c r="G12" s="759" t="n">
        <f aca="false">ROUND(AL12,0)</f>
        <v>0</v>
      </c>
      <c r="H12" s="759" t="n">
        <f aca="false">ROUND(AM12,0)</f>
        <v>0</v>
      </c>
      <c r="I12" s="759" t="n">
        <f aca="false">ROUND(AN12,0)</f>
        <v>0</v>
      </c>
      <c r="J12" s="759" t="n">
        <f aca="false">ROUND(AO12,0)</f>
        <v>0</v>
      </c>
      <c r="K12" s="759" t="n">
        <f aca="false">ROUND(AP12,0)</f>
        <v>0</v>
      </c>
      <c r="L12" s="759" t="n">
        <f aca="false">ROUND(AQ12,0)</f>
        <v>0</v>
      </c>
      <c r="M12" s="759" t="n">
        <f aca="false">ROUND(AR12,0)</f>
        <v>0</v>
      </c>
      <c r="N12" s="759" t="n">
        <f aca="false">ROUND(AS12,0)</f>
        <v>0</v>
      </c>
      <c r="O12" s="759" t="n">
        <f aca="false">ROUND(AT12,0)</f>
        <v>0</v>
      </c>
      <c r="P12" s="759" t="n">
        <f aca="false">ROUND(AU12,0)</f>
        <v>0</v>
      </c>
      <c r="Q12" s="759" t="n">
        <f aca="false">ROUND(AV12,0)</f>
        <v>0</v>
      </c>
      <c r="R12" s="759" t="n">
        <f aca="false">ROUND(AW12,0)</f>
        <v>0</v>
      </c>
      <c r="S12" s="759" t="n">
        <f aca="false">ROUND(AX12,0)</f>
        <v>0</v>
      </c>
      <c r="T12" s="759" t="n">
        <f aca="false">ROUND(AY12,0)</f>
        <v>0</v>
      </c>
      <c r="U12" s="759" t="n">
        <f aca="false">ROUND(AZ12,0)</f>
        <v>0</v>
      </c>
      <c r="V12" s="759" t="n">
        <f aca="false">ROUND(BA12,0)</f>
        <v>0</v>
      </c>
      <c r="W12" s="760" t="n">
        <f aca="false">SUM(C12:V12)</f>
        <v>0</v>
      </c>
      <c r="X12" s="297" t="n">
        <f aca="false">t1!N12</f>
        <v>0</v>
      </c>
      <c r="AH12" s="761"/>
      <c r="AI12" s="761"/>
      <c r="AJ12" s="761"/>
      <c r="AK12" s="762"/>
      <c r="AL12" s="762"/>
      <c r="AM12" s="762"/>
      <c r="AN12" s="762"/>
      <c r="AO12" s="762"/>
      <c r="AP12" s="762"/>
      <c r="AQ12" s="762"/>
      <c r="AR12" s="762"/>
      <c r="AS12" s="762"/>
      <c r="AT12" s="762"/>
      <c r="AU12" s="762"/>
      <c r="AV12" s="762"/>
      <c r="AW12" s="762"/>
      <c r="AX12" s="762"/>
      <c r="AY12" s="762"/>
      <c r="AZ12" s="762"/>
      <c r="BA12" s="762"/>
      <c r="BB12" s="760" t="n">
        <f aca="false">SUM(AH12:BA12)</f>
        <v>0</v>
      </c>
      <c r="BC12" s="297" t="n">
        <f aca="false">t1!AS12</f>
        <v>0</v>
      </c>
    </row>
    <row r="13" customFormat="false" ht="12.75" hidden="false" customHeight="true" outlineLevel="0" collapsed="false">
      <c r="A13" s="289" t="str">
        <f aca="false">t1!A13</f>
        <v>DIRIGENTE A TEMPO INDETERMINATO</v>
      </c>
      <c r="B13" s="479" t="str">
        <f aca="false">t1!B13</f>
        <v>0D0164</v>
      </c>
      <c r="C13" s="758" t="n">
        <f aca="false">ROUND(AH13,0)</f>
        <v>24</v>
      </c>
      <c r="D13" s="758" t="n">
        <f aca="false">ROUND(AI13,0)</f>
        <v>0</v>
      </c>
      <c r="E13" s="758" t="n">
        <f aca="false">ROUND(AJ13,0)</f>
        <v>0</v>
      </c>
      <c r="F13" s="759" t="n">
        <f aca="false">ROUND(AK13,0)</f>
        <v>3635</v>
      </c>
      <c r="G13" s="759" t="n">
        <f aca="false">ROUND(AL13,0)</f>
        <v>544</v>
      </c>
      <c r="H13" s="759" t="n">
        <f aca="false">ROUND(AM13,0)</f>
        <v>0</v>
      </c>
      <c r="I13" s="759" t="n">
        <f aca="false">ROUND(AN13,0)</f>
        <v>0</v>
      </c>
      <c r="J13" s="759" t="n">
        <f aca="false">ROUND(AO13,0)</f>
        <v>0</v>
      </c>
      <c r="K13" s="759" t="n">
        <f aca="false">ROUND(AP13,0)</f>
        <v>0</v>
      </c>
      <c r="L13" s="759" t="n">
        <f aca="false">ROUND(AQ13,0)</f>
        <v>0</v>
      </c>
      <c r="M13" s="759" t="n">
        <f aca="false">ROUND(AR13,0)</f>
        <v>0</v>
      </c>
      <c r="N13" s="759" t="n">
        <f aca="false">ROUND(AS13,0)</f>
        <v>0</v>
      </c>
      <c r="O13" s="759" t="n">
        <f aca="false">ROUND(AT13,0)</f>
        <v>0</v>
      </c>
      <c r="P13" s="759" t="n">
        <f aca="false">ROUND(AU13,0)</f>
        <v>0</v>
      </c>
      <c r="Q13" s="759" t="n">
        <f aca="false">ROUND(AV13,0)</f>
        <v>0</v>
      </c>
      <c r="R13" s="759" t="n">
        <f aca="false">ROUND(AW13,0)</f>
        <v>0</v>
      </c>
      <c r="S13" s="759" t="n">
        <f aca="false">ROUND(AX13,0)</f>
        <v>0</v>
      </c>
      <c r="T13" s="759" t="n">
        <f aca="false">ROUND(AY13,0)</f>
        <v>0</v>
      </c>
      <c r="U13" s="759" t="n">
        <f aca="false">ROUND(AZ13,0)</f>
        <v>0</v>
      </c>
      <c r="V13" s="759" t="n">
        <f aca="false">ROUND(BA13,0)</f>
        <v>0</v>
      </c>
      <c r="W13" s="760" t="n">
        <f aca="false">SUM(C13:V13)</f>
        <v>4203</v>
      </c>
      <c r="X13" s="297" t="n">
        <f aca="false">t1!N13</f>
        <v>0</v>
      </c>
      <c r="AH13" s="761" t="n">
        <v>24</v>
      </c>
      <c r="AI13" s="761"/>
      <c r="AJ13" s="761"/>
      <c r="AK13" s="762" t="n">
        <v>3635</v>
      </c>
      <c r="AL13" s="762" t="n">
        <v>544</v>
      </c>
      <c r="AM13" s="762"/>
      <c r="AN13" s="762"/>
      <c r="AO13" s="762"/>
      <c r="AP13" s="762"/>
      <c r="AQ13" s="762"/>
      <c r="AR13" s="762"/>
      <c r="AS13" s="762"/>
      <c r="AT13" s="762"/>
      <c r="AU13" s="762"/>
      <c r="AV13" s="762"/>
      <c r="AW13" s="762"/>
      <c r="AX13" s="762"/>
      <c r="AY13" s="762"/>
      <c r="AZ13" s="762"/>
      <c r="BA13" s="762"/>
      <c r="BB13" s="760" t="n">
        <f aca="false">SUM(AH13:BA13)</f>
        <v>4203</v>
      </c>
      <c r="BC13" s="297" t="n">
        <f aca="false">t1!AS13</f>
        <v>0</v>
      </c>
    </row>
    <row r="14" customFormat="false" ht="12.75" hidden="false" customHeight="true" outlineLevel="0" collapsed="false">
      <c r="A14" s="289" t="str">
        <f aca="false">t1!A14</f>
        <v>DIRIGENTE A TEMPO DET.TO  ART.110 C.1 TUEL</v>
      </c>
      <c r="B14" s="479" t="str">
        <f aca="false">t1!B14</f>
        <v>0D0165</v>
      </c>
      <c r="C14" s="758" t="n">
        <f aca="false">ROUND(AH14,0)</f>
        <v>291</v>
      </c>
      <c r="D14" s="758" t="n">
        <f aca="false">ROUND(AI14,0)</f>
        <v>0</v>
      </c>
      <c r="E14" s="758" t="n">
        <f aca="false">ROUND(AJ14,0)</f>
        <v>0</v>
      </c>
      <c r="F14" s="759" t="n">
        <f aca="false">ROUND(AK14,0)</f>
        <v>41123</v>
      </c>
      <c r="G14" s="759" t="n">
        <f aca="false">ROUND(AL14,0)</f>
        <v>2663</v>
      </c>
      <c r="H14" s="759" t="n">
        <f aca="false">ROUND(AM14,0)</f>
        <v>0</v>
      </c>
      <c r="I14" s="759" t="n">
        <f aca="false">ROUND(AN14,0)</f>
        <v>0</v>
      </c>
      <c r="J14" s="759" t="n">
        <f aca="false">ROUND(AO14,0)</f>
        <v>0</v>
      </c>
      <c r="K14" s="759" t="n">
        <f aca="false">ROUND(AP14,0)</f>
        <v>0</v>
      </c>
      <c r="L14" s="759" t="n">
        <f aca="false">ROUND(AQ14,0)</f>
        <v>0</v>
      </c>
      <c r="M14" s="759" t="n">
        <f aca="false">ROUND(AR14,0)</f>
        <v>0</v>
      </c>
      <c r="N14" s="759" t="n">
        <f aca="false">ROUND(AS14,0)</f>
        <v>0</v>
      </c>
      <c r="O14" s="759" t="n">
        <f aca="false">ROUND(AT14,0)</f>
        <v>0</v>
      </c>
      <c r="P14" s="759" t="n">
        <f aca="false">ROUND(AU14,0)</f>
        <v>0</v>
      </c>
      <c r="Q14" s="759" t="n">
        <f aca="false">ROUND(AV14,0)</f>
        <v>0</v>
      </c>
      <c r="R14" s="759" t="n">
        <f aca="false">ROUND(AW14,0)</f>
        <v>0</v>
      </c>
      <c r="S14" s="759" t="n">
        <f aca="false">ROUND(AX14,0)</f>
        <v>0</v>
      </c>
      <c r="T14" s="759" t="n">
        <f aca="false">ROUND(AY14,0)</f>
        <v>0</v>
      </c>
      <c r="U14" s="759" t="n">
        <f aca="false">ROUND(AZ14,0)</f>
        <v>0</v>
      </c>
      <c r="V14" s="759" t="n">
        <f aca="false">ROUND(BA14,0)</f>
        <v>0</v>
      </c>
      <c r="W14" s="760" t="n">
        <f aca="false">SUM(C14:V14)</f>
        <v>44077</v>
      </c>
      <c r="X14" s="297" t="n">
        <f aca="false">t1!N14</f>
        <v>1</v>
      </c>
      <c r="AH14" s="761" t="n">
        <v>291</v>
      </c>
      <c r="AI14" s="761"/>
      <c r="AJ14" s="761"/>
      <c r="AK14" s="762" t="n">
        <v>41123</v>
      </c>
      <c r="AL14" s="762" t="n">
        <v>2663</v>
      </c>
      <c r="AM14" s="762"/>
      <c r="AN14" s="762"/>
      <c r="AO14" s="762"/>
      <c r="AP14" s="762"/>
      <c r="AQ14" s="762"/>
      <c r="AR14" s="762"/>
      <c r="AS14" s="762"/>
      <c r="AT14" s="762"/>
      <c r="AU14" s="762"/>
      <c r="AV14" s="762"/>
      <c r="AW14" s="762"/>
      <c r="AX14" s="762"/>
      <c r="AY14" s="762"/>
      <c r="AZ14" s="762"/>
      <c r="BA14" s="762"/>
      <c r="BB14" s="760" t="n">
        <f aca="false">SUM(AH14:BA14)</f>
        <v>44077</v>
      </c>
      <c r="BC14" s="297" t="n">
        <f aca="false">t1!AS14</f>
        <v>0</v>
      </c>
    </row>
    <row r="15" customFormat="false" ht="12.75" hidden="false" customHeight="true" outlineLevel="0" collapsed="false">
      <c r="A15" s="289" t="str">
        <f aca="false">t1!A15</f>
        <v>ALTE SPECIALIZZ. IN D.O. art.110 c.1 TUEL</v>
      </c>
      <c r="B15" s="479" t="str">
        <f aca="false">t1!B15</f>
        <v>0D0I95</v>
      </c>
      <c r="C15" s="758" t="n">
        <f aca="false">ROUND(AH15,0)</f>
        <v>0</v>
      </c>
      <c r="D15" s="758" t="n">
        <f aca="false">ROUND(AI15,0)</f>
        <v>0</v>
      </c>
      <c r="E15" s="758" t="n">
        <f aca="false">ROUND(AJ15,0)</f>
        <v>0</v>
      </c>
      <c r="F15" s="759" t="n">
        <f aca="false">ROUND(AK15,0)</f>
        <v>0</v>
      </c>
      <c r="G15" s="759" t="n">
        <f aca="false">ROUND(AL15,0)</f>
        <v>0</v>
      </c>
      <c r="H15" s="759" t="n">
        <f aca="false">ROUND(AM15,0)</f>
        <v>0</v>
      </c>
      <c r="I15" s="759" t="n">
        <f aca="false">ROUND(AN15,0)</f>
        <v>0</v>
      </c>
      <c r="J15" s="759" t="n">
        <f aca="false">ROUND(AO15,0)</f>
        <v>0</v>
      </c>
      <c r="K15" s="759" t="n">
        <f aca="false">ROUND(AP15,0)</f>
        <v>0</v>
      </c>
      <c r="L15" s="759" t="n">
        <f aca="false">ROUND(AQ15,0)</f>
        <v>0</v>
      </c>
      <c r="M15" s="759" t="n">
        <f aca="false">ROUND(AR15,0)</f>
        <v>0</v>
      </c>
      <c r="N15" s="759" t="n">
        <f aca="false">ROUND(AS15,0)</f>
        <v>0</v>
      </c>
      <c r="O15" s="759" t="n">
        <f aca="false">ROUND(AT15,0)</f>
        <v>0</v>
      </c>
      <c r="P15" s="759" t="n">
        <f aca="false">ROUND(AU15,0)</f>
        <v>0</v>
      </c>
      <c r="Q15" s="759" t="n">
        <f aca="false">ROUND(AV15,0)</f>
        <v>0</v>
      </c>
      <c r="R15" s="759" t="n">
        <f aca="false">ROUND(AW15,0)</f>
        <v>0</v>
      </c>
      <c r="S15" s="759" t="n">
        <f aca="false">ROUND(AX15,0)</f>
        <v>0</v>
      </c>
      <c r="T15" s="759" t="n">
        <f aca="false">ROUND(AY15,0)</f>
        <v>0</v>
      </c>
      <c r="U15" s="759" t="n">
        <f aca="false">ROUND(AZ15,0)</f>
        <v>0</v>
      </c>
      <c r="V15" s="759" t="n">
        <f aca="false">ROUND(BA15,0)</f>
        <v>0</v>
      </c>
      <c r="W15" s="760" t="n">
        <f aca="false">SUM(C15:V15)</f>
        <v>0</v>
      </c>
      <c r="X15" s="297" t="n">
        <f aca="false">t1!N15</f>
        <v>0</v>
      </c>
      <c r="AH15" s="761"/>
      <c r="AI15" s="761"/>
      <c r="AJ15" s="761"/>
      <c r="AK15" s="762"/>
      <c r="AL15" s="762"/>
      <c r="AM15" s="762"/>
      <c r="AN15" s="762"/>
      <c r="AO15" s="762"/>
      <c r="AP15" s="762"/>
      <c r="AQ15" s="762"/>
      <c r="AR15" s="762"/>
      <c r="AS15" s="762"/>
      <c r="AT15" s="762"/>
      <c r="AU15" s="762"/>
      <c r="AV15" s="762"/>
      <c r="AW15" s="762"/>
      <c r="AX15" s="762"/>
      <c r="AY15" s="762"/>
      <c r="AZ15" s="762"/>
      <c r="BA15" s="762"/>
      <c r="BB15" s="760" t="n">
        <f aca="false">SUM(AH15:BA15)</f>
        <v>0</v>
      </c>
      <c r="BC15" s="297" t="n">
        <f aca="false">t1!AS15</f>
        <v>0</v>
      </c>
    </row>
    <row r="16" customFormat="false" ht="12.75" hidden="false" customHeight="true" outlineLevel="0" collapsed="false">
      <c r="A16" s="289" t="str">
        <f aca="false">t1!A16</f>
        <v>POSIZ. ECON. D6 - PROFILI ACCESSO D3</v>
      </c>
      <c r="B16" s="479" t="str">
        <f aca="false">t1!B16</f>
        <v>0D6A00</v>
      </c>
      <c r="C16" s="758" t="n">
        <f aca="false">ROUND(AH16,0)</f>
        <v>460</v>
      </c>
      <c r="D16" s="758" t="n">
        <f aca="false">ROUND(AI16,0)</f>
        <v>0</v>
      </c>
      <c r="E16" s="758" t="n">
        <f aca="false">ROUND(AJ16,0)</f>
        <v>0</v>
      </c>
      <c r="F16" s="759" t="n">
        <f aca="false">ROUND(AK16,0)</f>
        <v>22823</v>
      </c>
      <c r="G16" s="759" t="n">
        <f aca="false">ROUND(AL16,0)</f>
        <v>7360</v>
      </c>
      <c r="H16" s="759" t="n">
        <f aca="false">ROUND(AM16,0)</f>
        <v>1349</v>
      </c>
      <c r="I16" s="759" t="n">
        <f aca="false">ROUND(AN16,0)</f>
        <v>0</v>
      </c>
      <c r="J16" s="759" t="n">
        <f aca="false">ROUND(AO16,0)</f>
        <v>0</v>
      </c>
      <c r="K16" s="759" t="n">
        <f aca="false">ROUND(AP16,0)</f>
        <v>0</v>
      </c>
      <c r="L16" s="759" t="n">
        <f aca="false">ROUND(AQ16,0)</f>
        <v>0</v>
      </c>
      <c r="M16" s="759" t="n">
        <f aca="false">ROUND(AR16,0)</f>
        <v>0</v>
      </c>
      <c r="N16" s="759" t="n">
        <f aca="false">ROUND(AS16,0)</f>
        <v>0</v>
      </c>
      <c r="O16" s="759" t="n">
        <f aca="false">ROUND(AT16,0)</f>
        <v>0</v>
      </c>
      <c r="P16" s="759" t="n">
        <f aca="false">ROUND(AU16,0)</f>
        <v>5815</v>
      </c>
      <c r="Q16" s="759" t="n">
        <f aca="false">ROUND(AV16,0)</f>
        <v>0</v>
      </c>
      <c r="R16" s="759" t="n">
        <f aca="false">ROUND(AW16,0)</f>
        <v>0</v>
      </c>
      <c r="S16" s="759" t="n">
        <f aca="false">ROUND(AX16,0)</f>
        <v>0</v>
      </c>
      <c r="T16" s="759" t="n">
        <f aca="false">ROUND(AY16,0)</f>
        <v>0</v>
      </c>
      <c r="U16" s="759" t="n">
        <f aca="false">ROUND(AZ16,0)</f>
        <v>387</v>
      </c>
      <c r="V16" s="759" t="n">
        <f aca="false">ROUND(BA16,0)</f>
        <v>0</v>
      </c>
      <c r="W16" s="760" t="n">
        <f aca="false">SUM(C16:V16)</f>
        <v>38194</v>
      </c>
      <c r="X16" s="297" t="n">
        <f aca="false">t1!N16</f>
        <v>1</v>
      </c>
      <c r="AH16" s="761" t="n">
        <v>460</v>
      </c>
      <c r="AI16" s="761"/>
      <c r="AJ16" s="761"/>
      <c r="AK16" s="762" t="n">
        <v>22823</v>
      </c>
      <c r="AL16" s="762" t="n">
        <v>7360</v>
      </c>
      <c r="AM16" s="762" t="n">
        <v>1349</v>
      </c>
      <c r="AN16" s="762"/>
      <c r="AO16" s="762"/>
      <c r="AP16" s="762"/>
      <c r="AQ16" s="762"/>
      <c r="AR16" s="762"/>
      <c r="AS16" s="762"/>
      <c r="AT16" s="762"/>
      <c r="AU16" s="762" t="n">
        <v>5815</v>
      </c>
      <c r="AV16" s="762"/>
      <c r="AW16" s="762"/>
      <c r="AX16" s="762"/>
      <c r="AY16" s="762"/>
      <c r="AZ16" s="762" t="n">
        <v>387</v>
      </c>
      <c r="BA16" s="762"/>
      <c r="BB16" s="760" t="n">
        <f aca="false">SUM(AH16:BA16)</f>
        <v>38194</v>
      </c>
      <c r="BC16" s="297" t="n">
        <f aca="false">t1!AS16</f>
        <v>0</v>
      </c>
    </row>
    <row r="17" customFormat="false" ht="12.75" hidden="false" customHeight="true" outlineLevel="0" collapsed="false">
      <c r="A17" s="289" t="str">
        <f aca="false">t1!A17</f>
        <v>POSIZ. ECON. D6 - PROFILO ACCESSO D1</v>
      </c>
      <c r="B17" s="479" t="str">
        <f aca="false">t1!B17</f>
        <v>0D6000</v>
      </c>
      <c r="C17" s="758" t="n">
        <f aca="false">ROUND(AH17,0)</f>
        <v>336</v>
      </c>
      <c r="D17" s="758" t="n">
        <f aca="false">ROUND(AI17,0)</f>
        <v>0</v>
      </c>
      <c r="E17" s="758" t="n">
        <f aca="false">ROUND(AJ17,0)</f>
        <v>0</v>
      </c>
      <c r="F17" s="759" t="n">
        <f aca="false">ROUND(AK17,0)</f>
        <v>11918</v>
      </c>
      <c r="G17" s="759" t="n">
        <f aca="false">ROUND(AL17,0)</f>
        <v>3228</v>
      </c>
      <c r="H17" s="759" t="n">
        <f aca="false">ROUND(AM17,0)</f>
        <v>986</v>
      </c>
      <c r="I17" s="759" t="n">
        <f aca="false">ROUND(AN17,0)</f>
        <v>0</v>
      </c>
      <c r="J17" s="759" t="n">
        <f aca="false">ROUND(AO17,0)</f>
        <v>0</v>
      </c>
      <c r="K17" s="759" t="n">
        <f aca="false">ROUND(AP17,0)</f>
        <v>0</v>
      </c>
      <c r="L17" s="759" t="n">
        <f aca="false">ROUND(AQ17,0)</f>
        <v>2337</v>
      </c>
      <c r="M17" s="759" t="n">
        <f aca="false">ROUND(AR17,0)</f>
        <v>0</v>
      </c>
      <c r="N17" s="759" t="n">
        <f aca="false">ROUND(AS17,0)</f>
        <v>600</v>
      </c>
      <c r="O17" s="759" t="n">
        <f aca="false">ROUND(AT17,0)</f>
        <v>2479</v>
      </c>
      <c r="P17" s="759" t="n">
        <f aca="false">ROUND(AU17,0)</f>
        <v>4741</v>
      </c>
      <c r="Q17" s="759" t="n">
        <f aca="false">ROUND(AV17,0)</f>
        <v>0</v>
      </c>
      <c r="R17" s="759" t="n">
        <f aca="false">ROUND(AW17,0)</f>
        <v>0</v>
      </c>
      <c r="S17" s="759" t="n">
        <f aca="false">ROUND(AX17,0)</f>
        <v>0</v>
      </c>
      <c r="T17" s="759" t="n">
        <f aca="false">ROUND(AY17,0)</f>
        <v>0</v>
      </c>
      <c r="U17" s="759" t="n">
        <f aca="false">ROUND(AZ17,0)</f>
        <v>0</v>
      </c>
      <c r="V17" s="759" t="n">
        <f aca="false">ROUND(BA17,0)</f>
        <v>0</v>
      </c>
      <c r="W17" s="760" t="n">
        <f aca="false">SUM(C17:V17)</f>
        <v>26625</v>
      </c>
      <c r="X17" s="297" t="n">
        <f aca="false">t1!N17</f>
        <v>1</v>
      </c>
      <c r="AH17" s="761" t="n">
        <v>336</v>
      </c>
      <c r="AI17" s="761"/>
      <c r="AJ17" s="761"/>
      <c r="AK17" s="762" t="n">
        <v>11918</v>
      </c>
      <c r="AL17" s="762" t="n">
        <v>3228</v>
      </c>
      <c r="AM17" s="762" t="n">
        <v>986</v>
      </c>
      <c r="AN17" s="762"/>
      <c r="AO17" s="762"/>
      <c r="AP17" s="762"/>
      <c r="AQ17" s="762" t="n">
        <v>2337</v>
      </c>
      <c r="AR17" s="762"/>
      <c r="AS17" s="762" t="n">
        <v>600</v>
      </c>
      <c r="AT17" s="762" t="n">
        <v>2479</v>
      </c>
      <c r="AU17" s="762" t="n">
        <v>4741</v>
      </c>
      <c r="AV17" s="762"/>
      <c r="AW17" s="762"/>
      <c r="AX17" s="762"/>
      <c r="AY17" s="762"/>
      <c r="AZ17" s="762"/>
      <c r="BA17" s="762"/>
      <c r="BB17" s="760" t="n">
        <f aca="false">SUM(AH17:BA17)</f>
        <v>26625</v>
      </c>
      <c r="BC17" s="297" t="n">
        <f aca="false">t1!AS17</f>
        <v>0</v>
      </c>
    </row>
    <row r="18" customFormat="false" ht="12.75" hidden="false" customHeight="true" outlineLevel="0" collapsed="false">
      <c r="A18" s="289" t="str">
        <f aca="false">t1!A18</f>
        <v>POSIZ. ECON. D5 PROFILI ACCESSO D3</v>
      </c>
      <c r="B18" s="479" t="str">
        <f aca="false">t1!B18</f>
        <v>052486</v>
      </c>
      <c r="C18" s="758" t="n">
        <f aca="false">ROUND(AH18,0)</f>
        <v>0</v>
      </c>
      <c r="D18" s="758" t="n">
        <f aca="false">ROUND(AI18,0)</f>
        <v>0</v>
      </c>
      <c r="E18" s="758" t="n">
        <f aca="false">ROUND(AJ18,0)</f>
        <v>0</v>
      </c>
      <c r="F18" s="759" t="n">
        <f aca="false">ROUND(AK18,0)</f>
        <v>0</v>
      </c>
      <c r="G18" s="759" t="n">
        <f aca="false">ROUND(AL18,0)</f>
        <v>0</v>
      </c>
      <c r="H18" s="759" t="n">
        <f aca="false">ROUND(AM18,0)</f>
        <v>0</v>
      </c>
      <c r="I18" s="759" t="n">
        <f aca="false">ROUND(AN18,0)</f>
        <v>0</v>
      </c>
      <c r="J18" s="759" t="n">
        <f aca="false">ROUND(AO18,0)</f>
        <v>0</v>
      </c>
      <c r="K18" s="759" t="n">
        <f aca="false">ROUND(AP18,0)</f>
        <v>0</v>
      </c>
      <c r="L18" s="759" t="n">
        <f aca="false">ROUND(AQ18,0)</f>
        <v>0</v>
      </c>
      <c r="M18" s="759" t="n">
        <f aca="false">ROUND(AR18,0)</f>
        <v>0</v>
      </c>
      <c r="N18" s="759" t="n">
        <f aca="false">ROUND(AS18,0)</f>
        <v>0</v>
      </c>
      <c r="O18" s="759" t="n">
        <f aca="false">ROUND(AT18,0)</f>
        <v>0</v>
      </c>
      <c r="P18" s="759" t="n">
        <f aca="false">ROUND(AU18,0)</f>
        <v>0</v>
      </c>
      <c r="Q18" s="759" t="n">
        <f aca="false">ROUND(AV18,0)</f>
        <v>0</v>
      </c>
      <c r="R18" s="759" t="n">
        <f aca="false">ROUND(AW18,0)</f>
        <v>0</v>
      </c>
      <c r="S18" s="759" t="n">
        <f aca="false">ROUND(AX18,0)</f>
        <v>0</v>
      </c>
      <c r="T18" s="759" t="n">
        <f aca="false">ROUND(AY18,0)</f>
        <v>0</v>
      </c>
      <c r="U18" s="759" t="n">
        <f aca="false">ROUND(AZ18,0)</f>
        <v>0</v>
      </c>
      <c r="V18" s="759" t="n">
        <f aca="false">ROUND(BA18,0)</f>
        <v>0</v>
      </c>
      <c r="W18" s="760" t="n">
        <f aca="false">SUM(C18:V18)</f>
        <v>0</v>
      </c>
      <c r="X18" s="297" t="n">
        <f aca="false">t1!N18</f>
        <v>0</v>
      </c>
      <c r="AH18" s="761"/>
      <c r="AI18" s="761"/>
      <c r="AJ18" s="761"/>
      <c r="AK18" s="762"/>
      <c r="AL18" s="762"/>
      <c r="AM18" s="762"/>
      <c r="AN18" s="762"/>
      <c r="AO18" s="762"/>
      <c r="AP18" s="762"/>
      <c r="AQ18" s="762"/>
      <c r="AR18" s="762"/>
      <c r="AS18" s="762"/>
      <c r="AT18" s="762"/>
      <c r="AU18" s="762"/>
      <c r="AV18" s="762"/>
      <c r="AW18" s="762"/>
      <c r="AX18" s="762"/>
      <c r="AY18" s="762"/>
      <c r="AZ18" s="762"/>
      <c r="BA18" s="762"/>
      <c r="BB18" s="760" t="n">
        <f aca="false">SUM(AH18:BA18)</f>
        <v>0</v>
      </c>
      <c r="BC18" s="297" t="n">
        <f aca="false">t1!AS18</f>
        <v>0</v>
      </c>
    </row>
    <row r="19" customFormat="false" ht="12.75" hidden="false" customHeight="true" outlineLevel="0" collapsed="false">
      <c r="A19" s="289" t="str">
        <f aca="false">t1!A19</f>
        <v>POSIZ. ECON. D5 PROFILI ACCESSO D1</v>
      </c>
      <c r="B19" s="479" t="str">
        <f aca="false">t1!B19</f>
        <v>052487</v>
      </c>
      <c r="C19" s="758" t="n">
        <f aca="false">ROUND(AH19,0)</f>
        <v>298</v>
      </c>
      <c r="D19" s="758" t="n">
        <f aca="false">ROUND(AI19,0)</f>
        <v>0</v>
      </c>
      <c r="E19" s="758" t="n">
        <f aca="false">ROUND(AJ19,0)</f>
        <v>0</v>
      </c>
      <c r="F19" s="759" t="n">
        <f aca="false">ROUND(AK19,0)</f>
        <v>11918</v>
      </c>
      <c r="G19" s="759" t="n">
        <f aca="false">ROUND(AL19,0)</f>
        <v>3228</v>
      </c>
      <c r="H19" s="759" t="n">
        <f aca="false">ROUND(AM19,0)</f>
        <v>934</v>
      </c>
      <c r="I19" s="759" t="n">
        <f aca="false">ROUND(AN19,0)</f>
        <v>0</v>
      </c>
      <c r="J19" s="759" t="n">
        <f aca="false">ROUND(AO19,0)</f>
        <v>0</v>
      </c>
      <c r="K19" s="759" t="n">
        <f aca="false">ROUND(AP19,0)</f>
        <v>0</v>
      </c>
      <c r="L19" s="759" t="n">
        <f aca="false">ROUND(AQ19,0)</f>
        <v>0</v>
      </c>
      <c r="M19" s="759" t="n">
        <f aca="false">ROUND(AR19,0)</f>
        <v>0</v>
      </c>
      <c r="N19" s="759" t="n">
        <f aca="false">ROUND(AS19,0)</f>
        <v>297</v>
      </c>
      <c r="O19" s="759" t="n">
        <f aca="false">ROUND(AT19,0)</f>
        <v>2479</v>
      </c>
      <c r="P19" s="759" t="n">
        <f aca="false">ROUND(AU19,0)</f>
        <v>8954</v>
      </c>
      <c r="Q19" s="759" t="n">
        <f aca="false">ROUND(AV19,0)</f>
        <v>0</v>
      </c>
      <c r="R19" s="759" t="n">
        <f aca="false">ROUND(AW19,0)</f>
        <v>0</v>
      </c>
      <c r="S19" s="759" t="n">
        <f aca="false">ROUND(AX19,0)</f>
        <v>0</v>
      </c>
      <c r="T19" s="759" t="n">
        <f aca="false">ROUND(AY19,0)</f>
        <v>0</v>
      </c>
      <c r="U19" s="759" t="n">
        <f aca="false">ROUND(AZ19,0)</f>
        <v>0</v>
      </c>
      <c r="V19" s="759" t="n">
        <f aca="false">ROUND(BA19,0)</f>
        <v>0</v>
      </c>
      <c r="W19" s="760" t="n">
        <f aca="false">SUM(C19:V19)</f>
        <v>28108</v>
      </c>
      <c r="X19" s="297" t="n">
        <f aca="false">t1!N19</f>
        <v>0</v>
      </c>
      <c r="AH19" s="761" t="n">
        <v>298</v>
      </c>
      <c r="AI19" s="761"/>
      <c r="AJ19" s="761"/>
      <c r="AK19" s="762" t="n">
        <v>11918</v>
      </c>
      <c r="AL19" s="762" t="n">
        <v>3228</v>
      </c>
      <c r="AM19" s="762" t="n">
        <v>934</v>
      </c>
      <c r="AN19" s="762"/>
      <c r="AO19" s="762"/>
      <c r="AP19" s="762"/>
      <c r="AQ19" s="762"/>
      <c r="AR19" s="762"/>
      <c r="AS19" s="762" t="n">
        <v>297</v>
      </c>
      <c r="AT19" s="762" t="n">
        <v>2479</v>
      </c>
      <c r="AU19" s="762" t="n">
        <v>8954</v>
      </c>
      <c r="AV19" s="762"/>
      <c r="AW19" s="762"/>
      <c r="AX19" s="762"/>
      <c r="AY19" s="762"/>
      <c r="AZ19" s="762"/>
      <c r="BA19" s="762"/>
      <c r="BB19" s="760" t="n">
        <f aca="false">SUM(AH19:BA19)</f>
        <v>28108</v>
      </c>
      <c r="BC19" s="297" t="n">
        <f aca="false">t1!AS19</f>
        <v>0</v>
      </c>
    </row>
    <row r="20" customFormat="false" ht="12.75" hidden="false" customHeight="true" outlineLevel="0" collapsed="false">
      <c r="A20" s="289" t="str">
        <f aca="false">t1!A20</f>
        <v>POSIZ. ECON. D4 PROFILI ACCESSO D3</v>
      </c>
      <c r="B20" s="479" t="str">
        <f aca="false">t1!B20</f>
        <v>051488</v>
      </c>
      <c r="C20" s="758" t="n">
        <f aca="false">ROUND(AH20,0)</f>
        <v>0</v>
      </c>
      <c r="D20" s="758" t="n">
        <f aca="false">ROUND(AI20,0)</f>
        <v>0</v>
      </c>
      <c r="E20" s="758" t="n">
        <f aca="false">ROUND(AJ20,0)</f>
        <v>0</v>
      </c>
      <c r="F20" s="759" t="n">
        <f aca="false">ROUND(AK20,0)</f>
        <v>0</v>
      </c>
      <c r="G20" s="759" t="n">
        <f aca="false">ROUND(AL20,0)</f>
        <v>0</v>
      </c>
      <c r="H20" s="759" t="n">
        <f aca="false">ROUND(AM20,0)</f>
        <v>0</v>
      </c>
      <c r="I20" s="759" t="n">
        <f aca="false">ROUND(AN20,0)</f>
        <v>0</v>
      </c>
      <c r="J20" s="759" t="n">
        <f aca="false">ROUND(AO20,0)</f>
        <v>0</v>
      </c>
      <c r="K20" s="759" t="n">
        <f aca="false">ROUND(AP20,0)</f>
        <v>0</v>
      </c>
      <c r="L20" s="759" t="n">
        <f aca="false">ROUND(AQ20,0)</f>
        <v>0</v>
      </c>
      <c r="M20" s="759" t="n">
        <f aca="false">ROUND(AR20,0)</f>
        <v>0</v>
      </c>
      <c r="N20" s="759" t="n">
        <f aca="false">ROUND(AS20,0)</f>
        <v>0</v>
      </c>
      <c r="O20" s="759" t="n">
        <f aca="false">ROUND(AT20,0)</f>
        <v>0</v>
      </c>
      <c r="P20" s="759" t="n">
        <f aca="false">ROUND(AU20,0)</f>
        <v>0</v>
      </c>
      <c r="Q20" s="759" t="n">
        <f aca="false">ROUND(AV20,0)</f>
        <v>0</v>
      </c>
      <c r="R20" s="759" t="n">
        <f aca="false">ROUND(AW20,0)</f>
        <v>0</v>
      </c>
      <c r="S20" s="759" t="n">
        <f aca="false">ROUND(AX20,0)</f>
        <v>0</v>
      </c>
      <c r="T20" s="759" t="n">
        <f aca="false">ROUND(AY20,0)</f>
        <v>0</v>
      </c>
      <c r="U20" s="759" t="n">
        <f aca="false">ROUND(AZ20,0)</f>
        <v>0</v>
      </c>
      <c r="V20" s="759" t="n">
        <f aca="false">ROUND(BA20,0)</f>
        <v>0</v>
      </c>
      <c r="W20" s="760" t="n">
        <f aca="false">SUM(C20:V20)</f>
        <v>0</v>
      </c>
      <c r="X20" s="297" t="n">
        <f aca="false">t1!N20</f>
        <v>0</v>
      </c>
      <c r="AH20" s="761"/>
      <c r="AI20" s="761"/>
      <c r="AJ20" s="761"/>
      <c r="AK20" s="762"/>
      <c r="AL20" s="762"/>
      <c r="AM20" s="762"/>
      <c r="AN20" s="762"/>
      <c r="AO20" s="762"/>
      <c r="AP20" s="762"/>
      <c r="AQ20" s="762"/>
      <c r="AR20" s="762"/>
      <c r="AS20" s="762"/>
      <c r="AT20" s="762"/>
      <c r="AU20" s="762"/>
      <c r="AV20" s="762"/>
      <c r="AW20" s="762"/>
      <c r="AX20" s="762"/>
      <c r="AY20" s="762"/>
      <c r="AZ20" s="762"/>
      <c r="BA20" s="762"/>
      <c r="BB20" s="760" t="n">
        <f aca="false">SUM(AH20:BA20)</f>
        <v>0</v>
      </c>
      <c r="BC20" s="297" t="n">
        <f aca="false">t1!AS20</f>
        <v>0</v>
      </c>
    </row>
    <row r="21" customFormat="false" ht="12.75" hidden="false" customHeight="true" outlineLevel="0" collapsed="false">
      <c r="A21" s="289" t="str">
        <f aca="false">t1!A21</f>
        <v>POSIZ. ECON. D4 PROFILI ACCESSO D1</v>
      </c>
      <c r="B21" s="479" t="str">
        <f aca="false">t1!B21</f>
        <v>051489</v>
      </c>
      <c r="C21" s="758" t="n">
        <f aca="false">ROUND(AH21,0)</f>
        <v>0</v>
      </c>
      <c r="D21" s="758" t="n">
        <f aca="false">ROUND(AI21,0)</f>
        <v>0</v>
      </c>
      <c r="E21" s="758" t="n">
        <f aca="false">ROUND(AJ21,0)</f>
        <v>0</v>
      </c>
      <c r="F21" s="759" t="n">
        <f aca="false">ROUND(AK21,0)</f>
        <v>0</v>
      </c>
      <c r="G21" s="759" t="n">
        <f aca="false">ROUND(AL21,0)</f>
        <v>0</v>
      </c>
      <c r="H21" s="759" t="n">
        <f aca="false">ROUND(AM21,0)</f>
        <v>0</v>
      </c>
      <c r="I21" s="759" t="n">
        <f aca="false">ROUND(AN21,0)</f>
        <v>0</v>
      </c>
      <c r="J21" s="759" t="n">
        <f aca="false">ROUND(AO21,0)</f>
        <v>0</v>
      </c>
      <c r="K21" s="759" t="n">
        <f aca="false">ROUND(AP21,0)</f>
        <v>0</v>
      </c>
      <c r="L21" s="759" t="n">
        <f aca="false">ROUND(AQ21,0)</f>
        <v>0</v>
      </c>
      <c r="M21" s="759" t="n">
        <f aca="false">ROUND(AR21,0)</f>
        <v>0</v>
      </c>
      <c r="N21" s="759" t="n">
        <f aca="false">ROUND(AS21,0)</f>
        <v>0</v>
      </c>
      <c r="O21" s="759" t="n">
        <f aca="false">ROUND(AT21,0)</f>
        <v>0</v>
      </c>
      <c r="P21" s="759" t="n">
        <f aca="false">ROUND(AU21,0)</f>
        <v>0</v>
      </c>
      <c r="Q21" s="759" t="n">
        <f aca="false">ROUND(AV21,0)</f>
        <v>0</v>
      </c>
      <c r="R21" s="759" t="n">
        <f aca="false">ROUND(AW21,0)</f>
        <v>0</v>
      </c>
      <c r="S21" s="759" t="n">
        <f aca="false">ROUND(AX21,0)</f>
        <v>0</v>
      </c>
      <c r="T21" s="759" t="n">
        <f aca="false">ROUND(AY21,0)</f>
        <v>0</v>
      </c>
      <c r="U21" s="759" t="n">
        <f aca="false">ROUND(AZ21,0)</f>
        <v>0</v>
      </c>
      <c r="V21" s="759" t="n">
        <f aca="false">ROUND(BA21,0)</f>
        <v>0</v>
      </c>
      <c r="W21" s="760" t="n">
        <f aca="false">SUM(C21:V21)</f>
        <v>0</v>
      </c>
      <c r="X21" s="297" t="n">
        <f aca="false">t1!N21</f>
        <v>0</v>
      </c>
      <c r="AH21" s="761"/>
      <c r="AI21" s="761"/>
      <c r="AJ21" s="761"/>
      <c r="AK21" s="762"/>
      <c r="AL21" s="762"/>
      <c r="AM21" s="762"/>
      <c r="AN21" s="762"/>
      <c r="AO21" s="762"/>
      <c r="AP21" s="762"/>
      <c r="AQ21" s="762"/>
      <c r="AR21" s="762"/>
      <c r="AS21" s="762"/>
      <c r="AT21" s="762"/>
      <c r="AU21" s="762"/>
      <c r="AV21" s="762"/>
      <c r="AW21" s="762"/>
      <c r="AX21" s="762"/>
      <c r="AY21" s="762"/>
      <c r="AZ21" s="762"/>
      <c r="BA21" s="762"/>
      <c r="BB21" s="760" t="n">
        <f aca="false">SUM(AH21:BA21)</f>
        <v>0</v>
      </c>
      <c r="BC21" s="297" t="n">
        <f aca="false">t1!AS21</f>
        <v>0</v>
      </c>
    </row>
    <row r="22" customFormat="false" ht="12.75" hidden="false" customHeight="true" outlineLevel="0" collapsed="false">
      <c r="A22" s="289" t="str">
        <f aca="false">t1!A22</f>
        <v>POSIZIONE ECONOMICA DI ACCESSO D3</v>
      </c>
      <c r="B22" s="479" t="str">
        <f aca="false">t1!B22</f>
        <v>058000</v>
      </c>
      <c r="C22" s="758" t="n">
        <f aca="false">ROUND(AH22,0)</f>
        <v>0</v>
      </c>
      <c r="D22" s="758" t="n">
        <f aca="false">ROUND(AI22,0)</f>
        <v>0</v>
      </c>
      <c r="E22" s="758" t="n">
        <f aca="false">ROUND(AJ22,0)</f>
        <v>0</v>
      </c>
      <c r="F22" s="759" t="n">
        <f aca="false">ROUND(AK22,0)</f>
        <v>0</v>
      </c>
      <c r="G22" s="759" t="n">
        <f aca="false">ROUND(AL22,0)</f>
        <v>0</v>
      </c>
      <c r="H22" s="759" t="n">
        <f aca="false">ROUND(AM22,0)</f>
        <v>0</v>
      </c>
      <c r="I22" s="759" t="n">
        <f aca="false">ROUND(AN22,0)</f>
        <v>0</v>
      </c>
      <c r="J22" s="759" t="n">
        <f aca="false">ROUND(AO22,0)</f>
        <v>0</v>
      </c>
      <c r="K22" s="759" t="n">
        <f aca="false">ROUND(AP22,0)</f>
        <v>0</v>
      </c>
      <c r="L22" s="759" t="n">
        <f aca="false">ROUND(AQ22,0)</f>
        <v>0</v>
      </c>
      <c r="M22" s="759" t="n">
        <f aca="false">ROUND(AR22,0)</f>
        <v>0</v>
      </c>
      <c r="N22" s="759" t="n">
        <f aca="false">ROUND(AS22,0)</f>
        <v>0</v>
      </c>
      <c r="O22" s="759" t="n">
        <f aca="false">ROUND(AT22,0)</f>
        <v>0</v>
      </c>
      <c r="P22" s="759" t="n">
        <f aca="false">ROUND(AU22,0)</f>
        <v>0</v>
      </c>
      <c r="Q22" s="759" t="n">
        <f aca="false">ROUND(AV22,0)</f>
        <v>0</v>
      </c>
      <c r="R22" s="759" t="n">
        <f aca="false">ROUND(AW22,0)</f>
        <v>0</v>
      </c>
      <c r="S22" s="759" t="n">
        <f aca="false">ROUND(AX22,0)</f>
        <v>0</v>
      </c>
      <c r="T22" s="759" t="n">
        <f aca="false">ROUND(AY22,0)</f>
        <v>0</v>
      </c>
      <c r="U22" s="759" t="n">
        <f aca="false">ROUND(AZ22,0)</f>
        <v>0</v>
      </c>
      <c r="V22" s="759" t="n">
        <f aca="false">ROUND(BA22,0)</f>
        <v>0</v>
      </c>
      <c r="W22" s="760" t="n">
        <f aca="false">SUM(C22:V22)</f>
        <v>0</v>
      </c>
      <c r="X22" s="297" t="n">
        <f aca="false">t1!N22</f>
        <v>0</v>
      </c>
      <c r="AH22" s="761"/>
      <c r="AI22" s="761"/>
      <c r="AJ22" s="761"/>
      <c r="AK22" s="762"/>
      <c r="AL22" s="762"/>
      <c r="AM22" s="762"/>
      <c r="AN22" s="762"/>
      <c r="AO22" s="762"/>
      <c r="AP22" s="762"/>
      <c r="AQ22" s="762"/>
      <c r="AR22" s="762"/>
      <c r="AS22" s="762"/>
      <c r="AT22" s="762"/>
      <c r="AU22" s="762"/>
      <c r="AV22" s="762"/>
      <c r="AW22" s="762"/>
      <c r="AX22" s="762"/>
      <c r="AY22" s="762"/>
      <c r="AZ22" s="762"/>
      <c r="BA22" s="762"/>
      <c r="BB22" s="760" t="n">
        <f aca="false">SUM(AH22:BA22)</f>
        <v>0</v>
      </c>
      <c r="BC22" s="297" t="n">
        <f aca="false">t1!AS22</f>
        <v>0</v>
      </c>
    </row>
    <row r="23" customFormat="false" ht="12.75" hidden="false" customHeight="true" outlineLevel="0" collapsed="false">
      <c r="A23" s="289" t="str">
        <f aca="false">t1!A23</f>
        <v>POSIZIONE ECONOMICA D3</v>
      </c>
      <c r="B23" s="479" t="str">
        <f aca="false">t1!B23</f>
        <v>050000</v>
      </c>
      <c r="C23" s="758" t="n">
        <f aca="false">ROUND(AH23,0)</f>
        <v>0</v>
      </c>
      <c r="D23" s="758" t="n">
        <f aca="false">ROUND(AI23,0)</f>
        <v>0</v>
      </c>
      <c r="E23" s="758" t="n">
        <f aca="false">ROUND(AJ23,0)</f>
        <v>0</v>
      </c>
      <c r="F23" s="759" t="n">
        <f aca="false">ROUND(AK23,0)</f>
        <v>0</v>
      </c>
      <c r="G23" s="759" t="n">
        <f aca="false">ROUND(AL23,0)</f>
        <v>0</v>
      </c>
      <c r="H23" s="759" t="n">
        <f aca="false">ROUND(AM23,0)</f>
        <v>0</v>
      </c>
      <c r="I23" s="759" t="n">
        <f aca="false">ROUND(AN23,0)</f>
        <v>0</v>
      </c>
      <c r="J23" s="759" t="n">
        <f aca="false">ROUND(AO23,0)</f>
        <v>0</v>
      </c>
      <c r="K23" s="759" t="n">
        <f aca="false">ROUND(AP23,0)</f>
        <v>0</v>
      </c>
      <c r="L23" s="759" t="n">
        <f aca="false">ROUND(AQ23,0)</f>
        <v>0</v>
      </c>
      <c r="M23" s="759" t="n">
        <f aca="false">ROUND(AR23,0)</f>
        <v>0</v>
      </c>
      <c r="N23" s="759" t="n">
        <f aca="false">ROUND(AS23,0)</f>
        <v>0</v>
      </c>
      <c r="O23" s="759" t="n">
        <f aca="false">ROUND(AT23,0)</f>
        <v>0</v>
      </c>
      <c r="P23" s="759" t="n">
        <f aca="false">ROUND(AU23,0)</f>
        <v>0</v>
      </c>
      <c r="Q23" s="759" t="n">
        <f aca="false">ROUND(AV23,0)</f>
        <v>0</v>
      </c>
      <c r="R23" s="759" t="n">
        <f aca="false">ROUND(AW23,0)</f>
        <v>0</v>
      </c>
      <c r="S23" s="759" t="n">
        <f aca="false">ROUND(AX23,0)</f>
        <v>0</v>
      </c>
      <c r="T23" s="759" t="n">
        <f aca="false">ROUND(AY23,0)</f>
        <v>0</v>
      </c>
      <c r="U23" s="759" t="n">
        <f aca="false">ROUND(AZ23,0)</f>
        <v>0</v>
      </c>
      <c r="V23" s="759" t="n">
        <f aca="false">ROUND(BA23,0)</f>
        <v>0</v>
      </c>
      <c r="W23" s="760" t="n">
        <f aca="false">SUM(C23:V23)</f>
        <v>0</v>
      </c>
      <c r="X23" s="297" t="n">
        <f aca="false">t1!N23</f>
        <v>1</v>
      </c>
      <c r="AH23" s="761"/>
      <c r="AI23" s="761"/>
      <c r="AJ23" s="761"/>
      <c r="AK23" s="762"/>
      <c r="AL23" s="762"/>
      <c r="AM23" s="762"/>
      <c r="AN23" s="762"/>
      <c r="AO23" s="762"/>
      <c r="AP23" s="762"/>
      <c r="AQ23" s="762"/>
      <c r="AR23" s="762"/>
      <c r="AS23" s="762"/>
      <c r="AT23" s="762"/>
      <c r="AU23" s="762"/>
      <c r="AV23" s="762"/>
      <c r="AW23" s="762"/>
      <c r="AX23" s="762"/>
      <c r="AY23" s="762"/>
      <c r="AZ23" s="762"/>
      <c r="BA23" s="762"/>
      <c r="BB23" s="760" t="n">
        <f aca="false">SUM(AH23:BA23)</f>
        <v>0</v>
      </c>
      <c r="BC23" s="297" t="n">
        <f aca="false">t1!AS23</f>
        <v>0</v>
      </c>
    </row>
    <row r="24" customFormat="false" ht="12.75" hidden="false" customHeight="true" outlineLevel="0" collapsed="false">
      <c r="A24" s="289" t="str">
        <f aca="false">t1!A24</f>
        <v>POSIZIONE ECONOMICA D2</v>
      </c>
      <c r="B24" s="479" t="str">
        <f aca="false">t1!B24</f>
        <v>049000</v>
      </c>
      <c r="C24" s="758" t="n">
        <f aca="false">ROUND(AH24,0)</f>
        <v>666</v>
      </c>
      <c r="D24" s="758" t="n">
        <f aca="false">ROUND(AI24,0)</f>
        <v>0</v>
      </c>
      <c r="E24" s="758" t="n">
        <f aca="false">ROUND(AJ24,0)</f>
        <v>0</v>
      </c>
      <c r="F24" s="759" t="n">
        <f aca="false">ROUND(AK24,0)</f>
        <v>21248</v>
      </c>
      <c r="G24" s="759" t="n">
        <f aca="false">ROUND(AL24,0)</f>
        <v>5707</v>
      </c>
      <c r="H24" s="759" t="n">
        <f aca="false">ROUND(AM24,0)</f>
        <v>2491</v>
      </c>
      <c r="I24" s="759" t="n">
        <f aca="false">ROUND(AN24,0)</f>
        <v>0</v>
      </c>
      <c r="J24" s="759" t="n">
        <f aca="false">ROUND(AO24,0)</f>
        <v>0</v>
      </c>
      <c r="K24" s="759" t="n">
        <f aca="false">ROUND(AP24,0)</f>
        <v>0</v>
      </c>
      <c r="L24" s="759" t="n">
        <f aca="false">ROUND(AQ24,0)</f>
        <v>0</v>
      </c>
      <c r="M24" s="759" t="n">
        <f aca="false">ROUND(AR24,0)</f>
        <v>0</v>
      </c>
      <c r="N24" s="759" t="n">
        <f aca="false">ROUND(AS24,0)</f>
        <v>0</v>
      </c>
      <c r="O24" s="759" t="n">
        <f aca="false">ROUND(AT24,0)</f>
        <v>3647</v>
      </c>
      <c r="P24" s="759" t="n">
        <f aca="false">ROUND(AU24,0)</f>
        <v>0</v>
      </c>
      <c r="Q24" s="759" t="n">
        <f aca="false">ROUND(AV24,0)</f>
        <v>0</v>
      </c>
      <c r="R24" s="759" t="n">
        <f aca="false">ROUND(AW24,0)</f>
        <v>0</v>
      </c>
      <c r="S24" s="759" t="n">
        <f aca="false">ROUND(AX24,0)</f>
        <v>0</v>
      </c>
      <c r="T24" s="759" t="n">
        <f aca="false">ROUND(AY24,0)</f>
        <v>0</v>
      </c>
      <c r="U24" s="759" t="n">
        <f aca="false">ROUND(AZ24,0)</f>
        <v>1446</v>
      </c>
      <c r="V24" s="759" t="n">
        <f aca="false">ROUND(BA24,0)</f>
        <v>69</v>
      </c>
      <c r="W24" s="760" t="n">
        <f aca="false">SUM(C24:V24)</f>
        <v>35274</v>
      </c>
      <c r="X24" s="297" t="n">
        <f aca="false">t1!N24</f>
        <v>1</v>
      </c>
      <c r="AH24" s="761" t="n">
        <v>666</v>
      </c>
      <c r="AI24" s="761"/>
      <c r="AJ24" s="761"/>
      <c r="AK24" s="762" t="n">
        <v>21248</v>
      </c>
      <c r="AL24" s="762" t="n">
        <v>5707</v>
      </c>
      <c r="AM24" s="762" t="n">
        <v>2491</v>
      </c>
      <c r="AN24" s="762"/>
      <c r="AO24" s="762"/>
      <c r="AP24" s="762"/>
      <c r="AQ24" s="762"/>
      <c r="AR24" s="762"/>
      <c r="AS24" s="762"/>
      <c r="AT24" s="762" t="n">
        <v>3647</v>
      </c>
      <c r="AU24" s="762"/>
      <c r="AV24" s="762"/>
      <c r="AW24" s="762"/>
      <c r="AX24" s="762"/>
      <c r="AY24" s="762"/>
      <c r="AZ24" s="762" t="n">
        <v>1446</v>
      </c>
      <c r="BA24" s="762" t="n">
        <v>69</v>
      </c>
      <c r="BB24" s="760" t="n">
        <f aca="false">SUM(AH24:BA24)</f>
        <v>35274</v>
      </c>
      <c r="BC24" s="297" t="n">
        <f aca="false">t1!AS24</f>
        <v>0</v>
      </c>
    </row>
    <row r="25" customFormat="false" ht="12.75" hidden="false" customHeight="true" outlineLevel="0" collapsed="false">
      <c r="A25" s="289" t="str">
        <f aca="false">t1!A25</f>
        <v>POSIZIONE ECONOMICA DI ACCESSO D1</v>
      </c>
      <c r="B25" s="479" t="str">
        <f aca="false">t1!B25</f>
        <v>057000</v>
      </c>
      <c r="C25" s="758" t="n">
        <f aca="false">ROUND(AH25,0)</f>
        <v>1429</v>
      </c>
      <c r="D25" s="758" t="n">
        <f aca="false">ROUND(AI25,0)</f>
        <v>0</v>
      </c>
      <c r="E25" s="758" t="n">
        <f aca="false">ROUND(AJ25,0)</f>
        <v>0</v>
      </c>
      <c r="F25" s="759" t="n">
        <f aca="false">ROUND(AK25,0)</f>
        <v>71395</v>
      </c>
      <c r="G25" s="759" t="n">
        <f aca="false">ROUND(AL25,0)</f>
        <v>16064</v>
      </c>
      <c r="H25" s="759" t="n">
        <f aca="false">ROUND(AM25,0)</f>
        <v>5601</v>
      </c>
      <c r="I25" s="759" t="n">
        <f aca="false">ROUND(AN25,0)</f>
        <v>0</v>
      </c>
      <c r="J25" s="759" t="n">
        <f aca="false">ROUND(AO25,0)</f>
        <v>0</v>
      </c>
      <c r="K25" s="759" t="n">
        <f aca="false">ROUND(AP25,0)</f>
        <v>0</v>
      </c>
      <c r="L25" s="759" t="n">
        <f aca="false">ROUND(AQ25,0)</f>
        <v>0</v>
      </c>
      <c r="M25" s="759" t="n">
        <f aca="false">ROUND(AR25,0)</f>
        <v>0</v>
      </c>
      <c r="N25" s="759" t="n">
        <f aca="false">ROUND(AS25,0)</f>
        <v>3327</v>
      </c>
      <c r="O25" s="759" t="n">
        <f aca="false">ROUND(AT25,0)</f>
        <v>4265</v>
      </c>
      <c r="P25" s="759" t="n">
        <f aca="false">ROUND(AU25,0)</f>
        <v>0</v>
      </c>
      <c r="Q25" s="759" t="n">
        <f aca="false">ROUND(AV25,0)</f>
        <v>0</v>
      </c>
      <c r="R25" s="759" t="n">
        <f aca="false">ROUND(AW25,0)</f>
        <v>8576</v>
      </c>
      <c r="S25" s="759" t="n">
        <f aca="false">ROUND(AX25,0)</f>
        <v>0</v>
      </c>
      <c r="T25" s="759" t="n">
        <f aca="false">ROUND(AY25,0)</f>
        <v>6</v>
      </c>
      <c r="U25" s="759" t="n">
        <f aca="false">ROUND(AZ25,0)</f>
        <v>0</v>
      </c>
      <c r="V25" s="759" t="n">
        <f aca="false">ROUND(BA25,0)</f>
        <v>116</v>
      </c>
      <c r="W25" s="760" t="n">
        <f aca="false">SUM(C25:V25)</f>
        <v>110779</v>
      </c>
      <c r="X25" s="297" t="n">
        <f aca="false">t1!N25</f>
        <v>1</v>
      </c>
      <c r="AH25" s="761" t="n">
        <v>1429</v>
      </c>
      <c r="AI25" s="761"/>
      <c r="AJ25" s="761"/>
      <c r="AK25" s="762" t="n">
        <v>71395</v>
      </c>
      <c r="AL25" s="762" t="n">
        <v>16064</v>
      </c>
      <c r="AM25" s="762" t="n">
        <v>5601</v>
      </c>
      <c r="AN25" s="762"/>
      <c r="AO25" s="762"/>
      <c r="AP25" s="762"/>
      <c r="AQ25" s="762"/>
      <c r="AR25" s="762"/>
      <c r="AS25" s="762" t="n">
        <v>3327</v>
      </c>
      <c r="AT25" s="762" t="n">
        <v>4265</v>
      </c>
      <c r="AU25" s="762"/>
      <c r="AV25" s="762"/>
      <c r="AW25" s="762" t="n">
        <v>8576</v>
      </c>
      <c r="AX25" s="762"/>
      <c r="AY25" s="762" t="n">
        <v>6</v>
      </c>
      <c r="AZ25" s="762"/>
      <c r="BA25" s="762" t="n">
        <v>116</v>
      </c>
      <c r="BB25" s="760" t="n">
        <f aca="false">SUM(AH25:BA25)</f>
        <v>110779</v>
      </c>
      <c r="BC25" s="297" t="n">
        <f aca="false">t1!AS25</f>
        <v>0</v>
      </c>
    </row>
    <row r="26" customFormat="false" ht="12.75" hidden="false" customHeight="true" outlineLevel="0" collapsed="false">
      <c r="A26" s="289" t="str">
        <f aca="false">t1!A26</f>
        <v>POSIZIONE ECONOMICA C5</v>
      </c>
      <c r="B26" s="479" t="str">
        <f aca="false">t1!B26</f>
        <v>046000</v>
      </c>
      <c r="C26" s="758" t="n">
        <f aca="false">ROUND(AH26,0)</f>
        <v>671</v>
      </c>
      <c r="D26" s="758" t="n">
        <f aca="false">ROUND(AI26,0)</f>
        <v>0</v>
      </c>
      <c r="E26" s="758" t="n">
        <f aca="false">ROUND(AJ26,0)</f>
        <v>0</v>
      </c>
      <c r="F26" s="759" t="n">
        <f aca="false">ROUND(AK26,0)</f>
        <v>0</v>
      </c>
      <c r="G26" s="759" t="n">
        <f aca="false">ROUND(AL26,0)</f>
        <v>0</v>
      </c>
      <c r="H26" s="759" t="n">
        <f aca="false">ROUND(AM26,0)</f>
        <v>2107</v>
      </c>
      <c r="I26" s="759" t="n">
        <f aca="false">ROUND(AN26,0)</f>
        <v>0</v>
      </c>
      <c r="J26" s="759" t="n">
        <f aca="false">ROUND(AO26,0)</f>
        <v>6286</v>
      </c>
      <c r="K26" s="759" t="n">
        <f aca="false">ROUND(AP26,0)</f>
        <v>0</v>
      </c>
      <c r="L26" s="759" t="n">
        <f aca="false">ROUND(AQ26,0)</f>
        <v>2063</v>
      </c>
      <c r="M26" s="759" t="n">
        <f aca="false">ROUND(AR26,0)</f>
        <v>0</v>
      </c>
      <c r="N26" s="759" t="n">
        <f aca="false">ROUND(AS26,0)</f>
        <v>570</v>
      </c>
      <c r="O26" s="759" t="n">
        <f aca="false">ROUND(AT26,0)</f>
        <v>10224</v>
      </c>
      <c r="P26" s="759" t="n">
        <f aca="false">ROUND(AU26,0)</f>
        <v>0</v>
      </c>
      <c r="Q26" s="759" t="n">
        <f aca="false">ROUND(AV26,0)</f>
        <v>0</v>
      </c>
      <c r="R26" s="759" t="n">
        <f aca="false">ROUND(AW26,0)</f>
        <v>0</v>
      </c>
      <c r="S26" s="759" t="n">
        <f aca="false">ROUND(AX26,0)</f>
        <v>0</v>
      </c>
      <c r="T26" s="759" t="n">
        <f aca="false">ROUND(AY26,0)</f>
        <v>0</v>
      </c>
      <c r="U26" s="759" t="n">
        <f aca="false">ROUND(AZ26,0)</f>
        <v>31</v>
      </c>
      <c r="V26" s="759" t="n">
        <f aca="false">ROUND(BA26,0)</f>
        <v>226</v>
      </c>
      <c r="W26" s="760" t="n">
        <f aca="false">SUM(C26:V26)</f>
        <v>22178</v>
      </c>
      <c r="X26" s="297" t="n">
        <f aca="false">t1!N26</f>
        <v>1</v>
      </c>
      <c r="AH26" s="761" t="n">
        <v>671</v>
      </c>
      <c r="AI26" s="761"/>
      <c r="AJ26" s="761"/>
      <c r="AK26" s="762"/>
      <c r="AL26" s="762"/>
      <c r="AM26" s="762" t="n">
        <v>2107</v>
      </c>
      <c r="AN26" s="762"/>
      <c r="AO26" s="762" t="n">
        <v>6286</v>
      </c>
      <c r="AP26" s="762"/>
      <c r="AQ26" s="762" t="n">
        <v>2063</v>
      </c>
      <c r="AR26" s="762"/>
      <c r="AS26" s="762" t="n">
        <v>570</v>
      </c>
      <c r="AT26" s="762" t="n">
        <v>10224</v>
      </c>
      <c r="AU26" s="762"/>
      <c r="AV26" s="762"/>
      <c r="AW26" s="762"/>
      <c r="AX26" s="762"/>
      <c r="AY26" s="762"/>
      <c r="AZ26" s="762" t="n">
        <v>31</v>
      </c>
      <c r="BA26" s="762" t="n">
        <v>226</v>
      </c>
      <c r="BB26" s="760" t="n">
        <f aca="false">SUM(AH26:BA26)</f>
        <v>22178</v>
      </c>
      <c r="BC26" s="297" t="n">
        <f aca="false">t1!AS26</f>
        <v>0</v>
      </c>
    </row>
    <row r="27" customFormat="false" ht="12.75" hidden="false" customHeight="true" outlineLevel="0" collapsed="false">
      <c r="A27" s="289" t="str">
        <f aca="false">t1!A27</f>
        <v>POSIZIONE ECONOMICA C4</v>
      </c>
      <c r="B27" s="479" t="str">
        <f aca="false">t1!B27</f>
        <v>045000</v>
      </c>
      <c r="C27" s="758" t="n">
        <f aca="false">ROUND(AH27,0)</f>
        <v>317</v>
      </c>
      <c r="D27" s="758" t="n">
        <f aca="false">ROUND(AI27,0)</f>
        <v>0</v>
      </c>
      <c r="E27" s="758" t="n">
        <f aca="false">ROUND(AJ27,0)</f>
        <v>0</v>
      </c>
      <c r="F27" s="759" t="n">
        <f aca="false">ROUND(AK27,0)</f>
        <v>0</v>
      </c>
      <c r="G27" s="759" t="n">
        <f aca="false">ROUND(AL27,0)</f>
        <v>0</v>
      </c>
      <c r="H27" s="759" t="n">
        <f aca="false">ROUND(AM27,0)</f>
        <v>1099</v>
      </c>
      <c r="I27" s="759" t="n">
        <f aca="false">ROUND(AN27,0)</f>
        <v>0</v>
      </c>
      <c r="J27" s="759" t="n">
        <f aca="false">ROUND(AO27,0)</f>
        <v>0</v>
      </c>
      <c r="K27" s="759" t="n">
        <f aca="false">ROUND(AP27,0)</f>
        <v>0</v>
      </c>
      <c r="L27" s="759" t="n">
        <f aca="false">ROUND(AQ27,0)</f>
        <v>3285</v>
      </c>
      <c r="M27" s="759" t="n">
        <f aca="false">ROUND(AR27,0)</f>
        <v>0</v>
      </c>
      <c r="N27" s="759" t="n">
        <f aca="false">ROUND(AS27,0)</f>
        <v>2595</v>
      </c>
      <c r="O27" s="759" t="n">
        <f aca="false">ROUND(AT27,0)</f>
        <v>4842</v>
      </c>
      <c r="P27" s="759" t="n">
        <f aca="false">ROUND(AU27,0)</f>
        <v>2303</v>
      </c>
      <c r="Q27" s="759" t="n">
        <f aca="false">ROUND(AV27,0)</f>
        <v>0</v>
      </c>
      <c r="R27" s="759" t="n">
        <f aca="false">ROUND(AW27,0)</f>
        <v>0</v>
      </c>
      <c r="S27" s="759" t="n">
        <f aca="false">ROUND(AX27,0)</f>
        <v>0</v>
      </c>
      <c r="T27" s="759" t="n">
        <f aca="false">ROUND(AY27,0)</f>
        <v>0</v>
      </c>
      <c r="U27" s="759" t="n">
        <f aca="false">ROUND(AZ27,0)</f>
        <v>0</v>
      </c>
      <c r="V27" s="759" t="n">
        <f aca="false">ROUND(BA27,0)</f>
        <v>0</v>
      </c>
      <c r="W27" s="760" t="n">
        <f aca="false">SUM(C27:V27)</f>
        <v>14441</v>
      </c>
      <c r="X27" s="297" t="n">
        <f aca="false">t1!N27</f>
        <v>1</v>
      </c>
      <c r="AH27" s="761" t="n">
        <v>317</v>
      </c>
      <c r="AI27" s="761"/>
      <c r="AJ27" s="761"/>
      <c r="AK27" s="762"/>
      <c r="AL27" s="762"/>
      <c r="AM27" s="762" t="n">
        <v>1099</v>
      </c>
      <c r="AN27" s="762"/>
      <c r="AO27" s="762"/>
      <c r="AP27" s="762"/>
      <c r="AQ27" s="762" t="n">
        <v>3285</v>
      </c>
      <c r="AR27" s="762"/>
      <c r="AS27" s="762" t="n">
        <v>2595</v>
      </c>
      <c r="AT27" s="762" t="n">
        <v>4842</v>
      </c>
      <c r="AU27" s="762" t="n">
        <v>2303</v>
      </c>
      <c r="AV27" s="762"/>
      <c r="AW27" s="762"/>
      <c r="AX27" s="762"/>
      <c r="AY27" s="762"/>
      <c r="AZ27" s="762"/>
      <c r="BA27" s="762"/>
      <c r="BB27" s="760" t="n">
        <f aca="false">SUM(AH27:BA27)</f>
        <v>14441</v>
      </c>
      <c r="BC27" s="297" t="n">
        <f aca="false">t1!AS27</f>
        <v>0</v>
      </c>
    </row>
    <row r="28" customFormat="false" ht="12.75" hidden="false" customHeight="true" outlineLevel="0" collapsed="false">
      <c r="A28" s="289" t="str">
        <f aca="false">t1!A28</f>
        <v>POSIZIONE ECONOMICA C3</v>
      </c>
      <c r="B28" s="479" t="str">
        <f aca="false">t1!B28</f>
        <v>043000</v>
      </c>
      <c r="C28" s="758" t="n">
        <f aca="false">ROUND(AH28,0)</f>
        <v>154</v>
      </c>
      <c r="D28" s="758" t="n">
        <f aca="false">ROUND(AI28,0)</f>
        <v>0</v>
      </c>
      <c r="E28" s="758" t="n">
        <f aca="false">ROUND(AJ28,0)</f>
        <v>0</v>
      </c>
      <c r="F28" s="759" t="n">
        <f aca="false">ROUND(AK28,0)</f>
        <v>0</v>
      </c>
      <c r="G28" s="759" t="n">
        <f aca="false">ROUND(AL28,0)</f>
        <v>0</v>
      </c>
      <c r="H28" s="759" t="n">
        <f aca="false">ROUND(AM28,0)</f>
        <v>550</v>
      </c>
      <c r="I28" s="759" t="n">
        <f aca="false">ROUND(AN28,0)</f>
        <v>0</v>
      </c>
      <c r="J28" s="759" t="n">
        <f aca="false">ROUND(AO28,0)</f>
        <v>0</v>
      </c>
      <c r="K28" s="759" t="n">
        <f aca="false">ROUND(AP28,0)</f>
        <v>0</v>
      </c>
      <c r="L28" s="759" t="n">
        <f aca="false">ROUND(AQ28,0)</f>
        <v>0</v>
      </c>
      <c r="M28" s="759" t="n">
        <f aca="false">ROUND(AR28,0)</f>
        <v>0</v>
      </c>
      <c r="N28" s="759" t="n">
        <f aca="false">ROUND(AS28,0)</f>
        <v>0</v>
      </c>
      <c r="O28" s="759" t="n">
        <f aca="false">ROUND(AT28,0)</f>
        <v>872</v>
      </c>
      <c r="P28" s="759" t="n">
        <f aca="false">ROUND(AU28,0)</f>
        <v>0</v>
      </c>
      <c r="Q28" s="759" t="n">
        <f aca="false">ROUND(AV28,0)</f>
        <v>0</v>
      </c>
      <c r="R28" s="759" t="n">
        <f aca="false">ROUND(AW28,0)</f>
        <v>0</v>
      </c>
      <c r="S28" s="759" t="n">
        <f aca="false">ROUND(AX28,0)</f>
        <v>0</v>
      </c>
      <c r="T28" s="759" t="n">
        <f aca="false">ROUND(AY28,0)</f>
        <v>0</v>
      </c>
      <c r="U28" s="759" t="n">
        <f aca="false">ROUND(AZ28,0)</f>
        <v>0</v>
      </c>
      <c r="V28" s="759" t="n">
        <f aca="false">ROUND(BA28,0)</f>
        <v>0</v>
      </c>
      <c r="W28" s="760" t="n">
        <f aca="false">SUM(C28:V28)</f>
        <v>1576</v>
      </c>
      <c r="X28" s="297" t="n">
        <f aca="false">t1!N28</f>
        <v>1</v>
      </c>
      <c r="AH28" s="761" t="n">
        <v>154</v>
      </c>
      <c r="AI28" s="761"/>
      <c r="AJ28" s="761"/>
      <c r="AK28" s="762"/>
      <c r="AL28" s="762"/>
      <c r="AM28" s="762" t="n">
        <v>550</v>
      </c>
      <c r="AN28" s="762"/>
      <c r="AO28" s="762"/>
      <c r="AP28" s="762"/>
      <c r="AQ28" s="762"/>
      <c r="AR28" s="762"/>
      <c r="AS28" s="762"/>
      <c r="AT28" s="762" t="n">
        <v>872</v>
      </c>
      <c r="AU28" s="762"/>
      <c r="AV28" s="762"/>
      <c r="AW28" s="762"/>
      <c r="AX28" s="762"/>
      <c r="AY28" s="762"/>
      <c r="AZ28" s="762"/>
      <c r="BA28" s="762"/>
      <c r="BB28" s="760" t="n">
        <f aca="false">SUM(AH28:BA28)</f>
        <v>1576</v>
      </c>
      <c r="BC28" s="297" t="n">
        <f aca="false">t1!AS28</f>
        <v>0</v>
      </c>
    </row>
    <row r="29" customFormat="false" ht="12.75" hidden="false" customHeight="true" outlineLevel="0" collapsed="false">
      <c r="A29" s="289" t="str">
        <f aca="false">t1!A29</f>
        <v>POSIZIONE ECONOMICA C2</v>
      </c>
      <c r="B29" s="479" t="str">
        <f aca="false">t1!B29</f>
        <v>042000</v>
      </c>
      <c r="C29" s="758" t="n">
        <f aca="false">ROUND(AH29,0)</f>
        <v>149</v>
      </c>
      <c r="D29" s="758" t="n">
        <f aca="false">ROUND(AI29,0)</f>
        <v>0</v>
      </c>
      <c r="E29" s="758" t="n">
        <f aca="false">ROUND(AJ29,0)</f>
        <v>0</v>
      </c>
      <c r="F29" s="759" t="n">
        <f aca="false">ROUND(AK29,0)</f>
        <v>0</v>
      </c>
      <c r="G29" s="759" t="n">
        <f aca="false">ROUND(AL29,0)</f>
        <v>0</v>
      </c>
      <c r="H29" s="759" t="n">
        <f aca="false">ROUND(AM29,0)</f>
        <v>550</v>
      </c>
      <c r="I29" s="759" t="n">
        <f aca="false">ROUND(AN29,0)</f>
        <v>0</v>
      </c>
      <c r="J29" s="759" t="n">
        <f aca="false">ROUND(AO29,0)</f>
        <v>0</v>
      </c>
      <c r="K29" s="759" t="n">
        <f aca="false">ROUND(AP29,0)</f>
        <v>0</v>
      </c>
      <c r="L29" s="759" t="n">
        <f aca="false">ROUND(AQ29,0)</f>
        <v>0</v>
      </c>
      <c r="M29" s="759" t="n">
        <f aca="false">ROUND(AR29,0)</f>
        <v>0</v>
      </c>
      <c r="N29" s="759" t="n">
        <f aca="false">ROUND(AS29,0)</f>
        <v>1983</v>
      </c>
      <c r="O29" s="759" t="n">
        <f aca="false">ROUND(AT29,0)</f>
        <v>2421</v>
      </c>
      <c r="P29" s="759" t="n">
        <f aca="false">ROUND(AU29,0)</f>
        <v>0</v>
      </c>
      <c r="Q29" s="759" t="n">
        <f aca="false">ROUND(AV29,0)</f>
        <v>0</v>
      </c>
      <c r="R29" s="759" t="n">
        <f aca="false">ROUND(AW29,0)</f>
        <v>0</v>
      </c>
      <c r="S29" s="759" t="n">
        <f aca="false">ROUND(AX29,0)</f>
        <v>0</v>
      </c>
      <c r="T29" s="759" t="n">
        <f aca="false">ROUND(AY29,0)</f>
        <v>0</v>
      </c>
      <c r="U29" s="759" t="n">
        <f aca="false">ROUND(AZ29,0)</f>
        <v>0</v>
      </c>
      <c r="V29" s="759" t="n">
        <f aca="false">ROUND(BA29,0)</f>
        <v>551</v>
      </c>
      <c r="W29" s="760" t="n">
        <f aca="false">SUM(C29:V29)</f>
        <v>5654</v>
      </c>
      <c r="X29" s="297" t="n">
        <f aca="false">t1!N29</f>
        <v>1</v>
      </c>
      <c r="AH29" s="761" t="n">
        <v>149</v>
      </c>
      <c r="AI29" s="761"/>
      <c r="AJ29" s="761"/>
      <c r="AK29" s="762"/>
      <c r="AL29" s="762"/>
      <c r="AM29" s="762" t="n">
        <v>550</v>
      </c>
      <c r="AN29" s="762"/>
      <c r="AO29" s="762"/>
      <c r="AP29" s="762"/>
      <c r="AQ29" s="762"/>
      <c r="AR29" s="762"/>
      <c r="AS29" s="762" t="n">
        <v>1983</v>
      </c>
      <c r="AT29" s="762" t="n">
        <v>2421</v>
      </c>
      <c r="AU29" s="762"/>
      <c r="AV29" s="762"/>
      <c r="AW29" s="762"/>
      <c r="AX29" s="762"/>
      <c r="AY29" s="762"/>
      <c r="AZ29" s="762"/>
      <c r="BA29" s="762" t="n">
        <v>551</v>
      </c>
      <c r="BB29" s="760" t="n">
        <f aca="false">SUM(AH29:BA29)</f>
        <v>5654</v>
      </c>
      <c r="BC29" s="297" t="n">
        <f aca="false">t1!AS29</f>
        <v>0</v>
      </c>
    </row>
    <row r="30" customFormat="false" ht="12.75" hidden="false" customHeight="true" outlineLevel="0" collapsed="false">
      <c r="A30" s="289" t="str">
        <f aca="false">t1!A30</f>
        <v>POSIZIONE ECONOMICA DI ACCESSO C1</v>
      </c>
      <c r="B30" s="479" t="str">
        <f aca="false">t1!B30</f>
        <v>056000</v>
      </c>
      <c r="C30" s="758" t="n">
        <f aca="false">ROUND(AH30,0)</f>
        <v>1325</v>
      </c>
      <c r="D30" s="758" t="n">
        <f aca="false">ROUND(AI30,0)</f>
        <v>0</v>
      </c>
      <c r="E30" s="758" t="n">
        <f aca="false">ROUND(AJ30,0)</f>
        <v>0</v>
      </c>
      <c r="F30" s="759" t="n">
        <f aca="false">ROUND(AK30,0)</f>
        <v>0</v>
      </c>
      <c r="G30" s="759" t="n">
        <f aca="false">ROUND(AL30,0)</f>
        <v>0</v>
      </c>
      <c r="H30" s="759" t="n">
        <f aca="false">ROUND(AM30,0)</f>
        <v>4992</v>
      </c>
      <c r="I30" s="759" t="n">
        <f aca="false">ROUND(AN30,0)</f>
        <v>0</v>
      </c>
      <c r="J30" s="759" t="n">
        <f aca="false">ROUND(AO30,0)</f>
        <v>0</v>
      </c>
      <c r="K30" s="759" t="n">
        <f aca="false">ROUND(AP30,0)</f>
        <v>0</v>
      </c>
      <c r="L30" s="759" t="n">
        <f aca="false">ROUND(AQ30,0)</f>
        <v>3400</v>
      </c>
      <c r="M30" s="759" t="n">
        <f aca="false">ROUND(AR30,0)</f>
        <v>0</v>
      </c>
      <c r="N30" s="759" t="n">
        <f aca="false">ROUND(AS30,0)</f>
        <v>8680</v>
      </c>
      <c r="O30" s="759" t="n">
        <f aca="false">ROUND(AT30,0)</f>
        <v>21143</v>
      </c>
      <c r="P30" s="759" t="n">
        <f aca="false">ROUND(AU30,0)</f>
        <v>0</v>
      </c>
      <c r="Q30" s="759" t="n">
        <f aca="false">ROUND(AV30,0)</f>
        <v>0</v>
      </c>
      <c r="R30" s="759" t="n">
        <f aca="false">ROUND(AW30,0)</f>
        <v>0</v>
      </c>
      <c r="S30" s="759" t="n">
        <f aca="false">ROUND(AX30,0)</f>
        <v>0</v>
      </c>
      <c r="T30" s="759" t="n">
        <f aca="false">ROUND(AY30,0)</f>
        <v>4</v>
      </c>
      <c r="U30" s="759" t="n">
        <f aca="false">ROUND(AZ30,0)</f>
        <v>0</v>
      </c>
      <c r="V30" s="759" t="n">
        <f aca="false">ROUND(BA30,0)</f>
        <v>2013</v>
      </c>
      <c r="W30" s="760" t="n">
        <f aca="false">SUM(C30:V30)</f>
        <v>41557</v>
      </c>
      <c r="X30" s="297" t="n">
        <f aca="false">t1!N30</f>
        <v>1</v>
      </c>
      <c r="AH30" s="761" t="n">
        <v>1325</v>
      </c>
      <c r="AI30" s="761"/>
      <c r="AJ30" s="761"/>
      <c r="AK30" s="762"/>
      <c r="AL30" s="762"/>
      <c r="AM30" s="762" t="n">
        <v>4992</v>
      </c>
      <c r="AN30" s="762"/>
      <c r="AO30" s="762"/>
      <c r="AP30" s="762"/>
      <c r="AQ30" s="762" t="n">
        <v>3400</v>
      </c>
      <c r="AR30" s="762"/>
      <c r="AS30" s="762" t="n">
        <v>8680</v>
      </c>
      <c r="AT30" s="762" t="n">
        <v>21143</v>
      </c>
      <c r="AU30" s="762"/>
      <c r="AV30" s="762"/>
      <c r="AW30" s="762"/>
      <c r="AX30" s="762"/>
      <c r="AY30" s="762" t="n">
        <v>4</v>
      </c>
      <c r="AZ30" s="762"/>
      <c r="BA30" s="762" t="n">
        <v>2013</v>
      </c>
      <c r="BB30" s="760" t="n">
        <f aca="false">SUM(AH30:BA30)</f>
        <v>41557</v>
      </c>
      <c r="BC30" s="297" t="n">
        <f aca="false">t1!AS30</f>
        <v>0</v>
      </c>
    </row>
    <row r="31" customFormat="false" ht="12.75" hidden="false" customHeight="true" outlineLevel="0" collapsed="false">
      <c r="A31" s="289" t="str">
        <f aca="false">t1!A31</f>
        <v>POSIZ. ECON. B7 - PROFILO ACCESSO B3</v>
      </c>
      <c r="B31" s="479" t="str">
        <f aca="false">t1!B31</f>
        <v>0B7A00</v>
      </c>
      <c r="C31" s="758" t="n">
        <f aca="false">ROUND(AH31,0)</f>
        <v>894</v>
      </c>
      <c r="D31" s="758" t="n">
        <f aca="false">ROUND(AI31,0)</f>
        <v>0</v>
      </c>
      <c r="E31" s="758" t="n">
        <f aca="false">ROUND(AJ31,0)</f>
        <v>0</v>
      </c>
      <c r="F31" s="759" t="n">
        <f aca="false">ROUND(AK31,0)</f>
        <v>0</v>
      </c>
      <c r="G31" s="759" t="n">
        <f aca="false">ROUND(AL31,0)</f>
        <v>0</v>
      </c>
      <c r="H31" s="759" t="n">
        <f aca="false">ROUND(AM31,0)</f>
        <v>2830</v>
      </c>
      <c r="I31" s="759" t="n">
        <f aca="false">ROUND(AN31,0)</f>
        <v>0</v>
      </c>
      <c r="J31" s="759" t="n">
        <f aca="false">ROUND(AO31,0)</f>
        <v>0</v>
      </c>
      <c r="K31" s="759" t="n">
        <f aca="false">ROUND(AP31,0)</f>
        <v>0</v>
      </c>
      <c r="L31" s="759" t="n">
        <f aca="false">ROUND(AQ31,0)</f>
        <v>8799</v>
      </c>
      <c r="M31" s="759" t="n">
        <f aca="false">ROUND(AR31,0)</f>
        <v>0</v>
      </c>
      <c r="N31" s="759" t="n">
        <f aca="false">ROUND(AS31,0)</f>
        <v>1197</v>
      </c>
      <c r="O31" s="759" t="n">
        <f aca="false">ROUND(AT31,0)</f>
        <v>12157</v>
      </c>
      <c r="P31" s="759" t="n">
        <f aca="false">ROUND(AU31,0)</f>
        <v>0</v>
      </c>
      <c r="Q31" s="759" t="n">
        <f aca="false">ROUND(AV31,0)</f>
        <v>0</v>
      </c>
      <c r="R31" s="759" t="n">
        <f aca="false">ROUND(AW31,0)</f>
        <v>0</v>
      </c>
      <c r="S31" s="759" t="n">
        <f aca="false">ROUND(AX31,0)</f>
        <v>0</v>
      </c>
      <c r="T31" s="759" t="n">
        <f aca="false">ROUND(AY31,0)</f>
        <v>0</v>
      </c>
      <c r="U31" s="759" t="n">
        <f aca="false">ROUND(AZ31,0)</f>
        <v>332</v>
      </c>
      <c r="V31" s="759" t="n">
        <f aca="false">ROUND(BA31,0)</f>
        <v>5322</v>
      </c>
      <c r="W31" s="760" t="n">
        <f aca="false">SUM(C31:V31)</f>
        <v>31531</v>
      </c>
      <c r="X31" s="297" t="n">
        <f aca="false">t1!N31</f>
        <v>1</v>
      </c>
      <c r="AH31" s="761" t="n">
        <v>894</v>
      </c>
      <c r="AI31" s="761"/>
      <c r="AJ31" s="761"/>
      <c r="AK31" s="762"/>
      <c r="AL31" s="762"/>
      <c r="AM31" s="762" t="n">
        <v>2830</v>
      </c>
      <c r="AN31" s="762"/>
      <c r="AO31" s="762"/>
      <c r="AP31" s="762"/>
      <c r="AQ31" s="762" t="n">
        <v>8799</v>
      </c>
      <c r="AR31" s="762"/>
      <c r="AS31" s="762" t="n">
        <v>1197</v>
      </c>
      <c r="AT31" s="762" t="n">
        <v>12157</v>
      </c>
      <c r="AU31" s="762"/>
      <c r="AV31" s="762"/>
      <c r="AW31" s="762"/>
      <c r="AX31" s="762"/>
      <c r="AY31" s="762"/>
      <c r="AZ31" s="762" t="n">
        <v>332</v>
      </c>
      <c r="BA31" s="762" t="n">
        <v>5322</v>
      </c>
      <c r="BB31" s="760" t="n">
        <f aca="false">SUM(AH31:BA31)</f>
        <v>31531</v>
      </c>
      <c r="BC31" s="297" t="n">
        <f aca="false">t1!AS31</f>
        <v>0</v>
      </c>
    </row>
    <row r="32" customFormat="false" ht="12.75" hidden="false" customHeight="true" outlineLevel="0" collapsed="false">
      <c r="A32" s="289" t="str">
        <f aca="false">t1!A32</f>
        <v>POSIZ. ECON. B7 - PROFILO  ACCESSO B1</v>
      </c>
      <c r="B32" s="479" t="str">
        <f aca="false">t1!B32</f>
        <v>0B7000</v>
      </c>
      <c r="C32" s="758" t="n">
        <f aca="false">ROUND(AH32,0)</f>
        <v>0</v>
      </c>
      <c r="D32" s="758" t="n">
        <f aca="false">ROUND(AI32,0)</f>
        <v>0</v>
      </c>
      <c r="E32" s="758" t="n">
        <f aca="false">ROUND(AJ32,0)</f>
        <v>0</v>
      </c>
      <c r="F32" s="759" t="n">
        <f aca="false">ROUND(AK32,0)</f>
        <v>0</v>
      </c>
      <c r="G32" s="759" t="n">
        <f aca="false">ROUND(AL32,0)</f>
        <v>0</v>
      </c>
      <c r="H32" s="759" t="n">
        <f aca="false">ROUND(AM32,0)</f>
        <v>0</v>
      </c>
      <c r="I32" s="759" t="n">
        <f aca="false">ROUND(AN32,0)</f>
        <v>0</v>
      </c>
      <c r="J32" s="759" t="n">
        <f aca="false">ROUND(AO32,0)</f>
        <v>0</v>
      </c>
      <c r="K32" s="759" t="n">
        <f aca="false">ROUND(AP32,0)</f>
        <v>0</v>
      </c>
      <c r="L32" s="759" t="n">
        <f aca="false">ROUND(AQ32,0)</f>
        <v>0</v>
      </c>
      <c r="M32" s="759" t="n">
        <f aca="false">ROUND(AR32,0)</f>
        <v>0</v>
      </c>
      <c r="N32" s="759" t="n">
        <f aca="false">ROUND(AS32,0)</f>
        <v>0</v>
      </c>
      <c r="O32" s="759" t="n">
        <f aca="false">ROUND(AT32,0)</f>
        <v>0</v>
      </c>
      <c r="P32" s="759" t="n">
        <f aca="false">ROUND(AU32,0)</f>
        <v>0</v>
      </c>
      <c r="Q32" s="759" t="n">
        <f aca="false">ROUND(AV32,0)</f>
        <v>0</v>
      </c>
      <c r="R32" s="759" t="n">
        <f aca="false">ROUND(AW32,0)</f>
        <v>0</v>
      </c>
      <c r="S32" s="759" t="n">
        <f aca="false">ROUND(AX32,0)</f>
        <v>0</v>
      </c>
      <c r="T32" s="759" t="n">
        <f aca="false">ROUND(AY32,0)</f>
        <v>0</v>
      </c>
      <c r="U32" s="759" t="n">
        <f aca="false">ROUND(AZ32,0)</f>
        <v>0</v>
      </c>
      <c r="V32" s="759" t="n">
        <f aca="false">ROUND(BA32,0)</f>
        <v>0</v>
      </c>
      <c r="W32" s="760" t="n">
        <f aca="false">SUM(C32:V32)</f>
        <v>0</v>
      </c>
      <c r="X32" s="297" t="n">
        <f aca="false">t1!N32</f>
        <v>0</v>
      </c>
      <c r="AH32" s="761"/>
      <c r="AI32" s="761"/>
      <c r="AJ32" s="761"/>
      <c r="AK32" s="762"/>
      <c r="AL32" s="762"/>
      <c r="AM32" s="762"/>
      <c r="AN32" s="762"/>
      <c r="AO32" s="762"/>
      <c r="AP32" s="762"/>
      <c r="AQ32" s="762"/>
      <c r="AR32" s="762"/>
      <c r="AS32" s="762"/>
      <c r="AT32" s="762"/>
      <c r="AU32" s="762"/>
      <c r="AV32" s="762"/>
      <c r="AW32" s="762"/>
      <c r="AX32" s="762"/>
      <c r="AY32" s="762"/>
      <c r="AZ32" s="762"/>
      <c r="BA32" s="762"/>
      <c r="BB32" s="760" t="n">
        <f aca="false">SUM(AH32:BA32)</f>
        <v>0</v>
      </c>
      <c r="BC32" s="297" t="n">
        <f aca="false">t1!AS32</f>
        <v>0</v>
      </c>
    </row>
    <row r="33" customFormat="false" ht="12.75" hidden="false" customHeight="true" outlineLevel="0" collapsed="false">
      <c r="A33" s="289" t="str">
        <f aca="false">t1!A33</f>
        <v>POSIZ. ECON. B6 PROFILI ACCESSO B3</v>
      </c>
      <c r="B33" s="479" t="str">
        <f aca="false">t1!B33</f>
        <v>038490</v>
      </c>
      <c r="C33" s="758" t="n">
        <f aca="false">ROUND(AH33,0)</f>
        <v>0</v>
      </c>
      <c r="D33" s="758" t="n">
        <f aca="false">ROUND(AI33,0)</f>
        <v>0</v>
      </c>
      <c r="E33" s="758" t="n">
        <f aca="false">ROUND(AJ33,0)</f>
        <v>0</v>
      </c>
      <c r="F33" s="759" t="n">
        <f aca="false">ROUND(AK33,0)</f>
        <v>0</v>
      </c>
      <c r="G33" s="759" t="n">
        <f aca="false">ROUND(AL33,0)</f>
        <v>0</v>
      </c>
      <c r="H33" s="759" t="n">
        <f aca="false">ROUND(AM33,0)</f>
        <v>0</v>
      </c>
      <c r="I33" s="759" t="n">
        <f aca="false">ROUND(AN33,0)</f>
        <v>0</v>
      </c>
      <c r="J33" s="759" t="n">
        <f aca="false">ROUND(AO33,0)</f>
        <v>0</v>
      </c>
      <c r="K33" s="759" t="n">
        <f aca="false">ROUND(AP33,0)</f>
        <v>0</v>
      </c>
      <c r="L33" s="759" t="n">
        <f aca="false">ROUND(AQ33,0)</f>
        <v>0</v>
      </c>
      <c r="M33" s="759" t="n">
        <f aca="false">ROUND(AR33,0)</f>
        <v>0</v>
      </c>
      <c r="N33" s="759" t="n">
        <f aca="false">ROUND(AS33,0)</f>
        <v>0</v>
      </c>
      <c r="O33" s="759" t="n">
        <f aca="false">ROUND(AT33,0)</f>
        <v>0</v>
      </c>
      <c r="P33" s="759" t="n">
        <f aca="false">ROUND(AU33,0)</f>
        <v>0</v>
      </c>
      <c r="Q33" s="759" t="n">
        <f aca="false">ROUND(AV33,0)</f>
        <v>0</v>
      </c>
      <c r="R33" s="759" t="n">
        <f aca="false">ROUND(AW33,0)</f>
        <v>0</v>
      </c>
      <c r="S33" s="759" t="n">
        <f aca="false">ROUND(AX33,0)</f>
        <v>0</v>
      </c>
      <c r="T33" s="759" t="n">
        <f aca="false">ROUND(AY33,0)</f>
        <v>0</v>
      </c>
      <c r="U33" s="759" t="n">
        <f aca="false">ROUND(AZ33,0)</f>
        <v>0</v>
      </c>
      <c r="V33" s="759" t="n">
        <f aca="false">ROUND(BA33,0)</f>
        <v>0</v>
      </c>
      <c r="W33" s="760" t="n">
        <f aca="false">SUM(C33:V33)</f>
        <v>0</v>
      </c>
      <c r="X33" s="297" t="n">
        <f aca="false">t1!N33</f>
        <v>0</v>
      </c>
      <c r="AH33" s="761"/>
      <c r="AI33" s="761"/>
      <c r="AJ33" s="761"/>
      <c r="AK33" s="762"/>
      <c r="AL33" s="762"/>
      <c r="AM33" s="762"/>
      <c r="AN33" s="762"/>
      <c r="AO33" s="762"/>
      <c r="AP33" s="762"/>
      <c r="AQ33" s="762"/>
      <c r="AR33" s="762"/>
      <c r="AS33" s="762"/>
      <c r="AT33" s="762"/>
      <c r="AU33" s="762"/>
      <c r="AV33" s="762"/>
      <c r="AW33" s="762"/>
      <c r="AX33" s="762"/>
      <c r="AY33" s="762"/>
      <c r="AZ33" s="762"/>
      <c r="BA33" s="762"/>
      <c r="BB33" s="760" t="n">
        <f aca="false">SUM(AH33:BA33)</f>
        <v>0</v>
      </c>
      <c r="BC33" s="297" t="n">
        <f aca="false">t1!AS33</f>
        <v>0</v>
      </c>
    </row>
    <row r="34" customFormat="false" ht="12.75" hidden="false" customHeight="true" outlineLevel="0" collapsed="false">
      <c r="A34" s="289" t="str">
        <f aca="false">t1!A34</f>
        <v>POSIZ. ECON. B6 PROFILI ACCESSO B1</v>
      </c>
      <c r="B34" s="479" t="str">
        <f aca="false">t1!B34</f>
        <v>038491</v>
      </c>
      <c r="C34" s="758" t="n">
        <f aca="false">ROUND(AH34,0)</f>
        <v>0</v>
      </c>
      <c r="D34" s="758" t="n">
        <f aca="false">ROUND(AI34,0)</f>
        <v>0</v>
      </c>
      <c r="E34" s="758" t="n">
        <f aca="false">ROUND(AJ34,0)</f>
        <v>0</v>
      </c>
      <c r="F34" s="759" t="n">
        <f aca="false">ROUND(AK34,0)</f>
        <v>0</v>
      </c>
      <c r="G34" s="759" t="n">
        <f aca="false">ROUND(AL34,0)</f>
        <v>0</v>
      </c>
      <c r="H34" s="759" t="n">
        <f aca="false">ROUND(AM34,0)</f>
        <v>0</v>
      </c>
      <c r="I34" s="759" t="n">
        <f aca="false">ROUND(AN34,0)</f>
        <v>0</v>
      </c>
      <c r="J34" s="759" t="n">
        <f aca="false">ROUND(AO34,0)</f>
        <v>0</v>
      </c>
      <c r="K34" s="759" t="n">
        <f aca="false">ROUND(AP34,0)</f>
        <v>0</v>
      </c>
      <c r="L34" s="759" t="n">
        <f aca="false">ROUND(AQ34,0)</f>
        <v>0</v>
      </c>
      <c r="M34" s="759" t="n">
        <f aca="false">ROUND(AR34,0)</f>
        <v>0</v>
      </c>
      <c r="N34" s="759" t="n">
        <f aca="false">ROUND(AS34,0)</f>
        <v>0</v>
      </c>
      <c r="O34" s="759" t="n">
        <f aca="false">ROUND(AT34,0)</f>
        <v>0</v>
      </c>
      <c r="P34" s="759" t="n">
        <f aca="false">ROUND(AU34,0)</f>
        <v>0</v>
      </c>
      <c r="Q34" s="759" t="n">
        <f aca="false">ROUND(AV34,0)</f>
        <v>0</v>
      </c>
      <c r="R34" s="759" t="n">
        <f aca="false">ROUND(AW34,0)</f>
        <v>0</v>
      </c>
      <c r="S34" s="759" t="n">
        <f aca="false">ROUND(AX34,0)</f>
        <v>0</v>
      </c>
      <c r="T34" s="759" t="n">
        <f aca="false">ROUND(AY34,0)</f>
        <v>0</v>
      </c>
      <c r="U34" s="759" t="n">
        <f aca="false">ROUND(AZ34,0)</f>
        <v>0</v>
      </c>
      <c r="V34" s="759" t="n">
        <f aca="false">ROUND(BA34,0)</f>
        <v>0</v>
      </c>
      <c r="W34" s="760" t="n">
        <f aca="false">SUM(C34:V34)</f>
        <v>0</v>
      </c>
      <c r="X34" s="297" t="n">
        <f aca="false">t1!N34</f>
        <v>0</v>
      </c>
      <c r="AH34" s="761"/>
      <c r="AI34" s="761"/>
      <c r="AJ34" s="761"/>
      <c r="AK34" s="762"/>
      <c r="AL34" s="762"/>
      <c r="AM34" s="762"/>
      <c r="AN34" s="762"/>
      <c r="AO34" s="762"/>
      <c r="AP34" s="762"/>
      <c r="AQ34" s="762"/>
      <c r="AR34" s="762"/>
      <c r="AS34" s="762"/>
      <c r="AT34" s="762"/>
      <c r="AU34" s="762"/>
      <c r="AV34" s="762"/>
      <c r="AW34" s="762"/>
      <c r="AX34" s="762"/>
      <c r="AY34" s="762"/>
      <c r="AZ34" s="762"/>
      <c r="BA34" s="762"/>
      <c r="BB34" s="760" t="n">
        <f aca="false">SUM(AH34:BA34)</f>
        <v>0</v>
      </c>
      <c r="BC34" s="297" t="n">
        <f aca="false">t1!AS34</f>
        <v>0</v>
      </c>
    </row>
    <row r="35" customFormat="false" ht="12.75" hidden="false" customHeight="true" outlineLevel="0" collapsed="false">
      <c r="A35" s="289" t="str">
        <f aca="false">t1!A35</f>
        <v>POSIZ. ECON. B5 PROFILI ACCESSO B3</v>
      </c>
      <c r="B35" s="479" t="str">
        <f aca="false">t1!B35</f>
        <v>037492</v>
      </c>
      <c r="C35" s="758" t="n">
        <f aca="false">ROUND(AH35,0)</f>
        <v>0</v>
      </c>
      <c r="D35" s="758" t="n">
        <f aca="false">ROUND(AI35,0)</f>
        <v>0</v>
      </c>
      <c r="E35" s="758" t="n">
        <f aca="false">ROUND(AJ35,0)</f>
        <v>0</v>
      </c>
      <c r="F35" s="759" t="n">
        <f aca="false">ROUND(AK35,0)</f>
        <v>0</v>
      </c>
      <c r="G35" s="759" t="n">
        <f aca="false">ROUND(AL35,0)</f>
        <v>0</v>
      </c>
      <c r="H35" s="759" t="n">
        <f aca="false">ROUND(AM35,0)</f>
        <v>0</v>
      </c>
      <c r="I35" s="759" t="n">
        <f aca="false">ROUND(AN35,0)</f>
        <v>0</v>
      </c>
      <c r="J35" s="759" t="n">
        <f aca="false">ROUND(AO35,0)</f>
        <v>0</v>
      </c>
      <c r="K35" s="759" t="n">
        <f aca="false">ROUND(AP35,0)</f>
        <v>0</v>
      </c>
      <c r="L35" s="759" t="n">
        <f aca="false">ROUND(AQ35,0)</f>
        <v>0</v>
      </c>
      <c r="M35" s="759" t="n">
        <f aca="false">ROUND(AR35,0)</f>
        <v>0</v>
      </c>
      <c r="N35" s="759" t="n">
        <f aca="false">ROUND(AS35,0)</f>
        <v>0</v>
      </c>
      <c r="O35" s="759" t="n">
        <f aca="false">ROUND(AT35,0)</f>
        <v>0</v>
      </c>
      <c r="P35" s="759" t="n">
        <f aca="false">ROUND(AU35,0)</f>
        <v>0</v>
      </c>
      <c r="Q35" s="759" t="n">
        <f aca="false">ROUND(AV35,0)</f>
        <v>0</v>
      </c>
      <c r="R35" s="759" t="n">
        <f aca="false">ROUND(AW35,0)</f>
        <v>0</v>
      </c>
      <c r="S35" s="759" t="n">
        <f aca="false">ROUND(AX35,0)</f>
        <v>0</v>
      </c>
      <c r="T35" s="759" t="n">
        <f aca="false">ROUND(AY35,0)</f>
        <v>0</v>
      </c>
      <c r="U35" s="759" t="n">
        <f aca="false">ROUND(AZ35,0)</f>
        <v>0</v>
      </c>
      <c r="V35" s="759" t="n">
        <f aca="false">ROUND(BA35,0)</f>
        <v>0</v>
      </c>
      <c r="W35" s="760" t="n">
        <f aca="false">SUM(C35:V35)</f>
        <v>0</v>
      </c>
      <c r="X35" s="297" t="n">
        <f aca="false">t1!N35</f>
        <v>1</v>
      </c>
      <c r="AH35" s="761"/>
      <c r="AI35" s="761"/>
      <c r="AJ35" s="761"/>
      <c r="AK35" s="762"/>
      <c r="AL35" s="762"/>
      <c r="AM35" s="762"/>
      <c r="AN35" s="762"/>
      <c r="AO35" s="762"/>
      <c r="AP35" s="762"/>
      <c r="AQ35" s="762"/>
      <c r="AR35" s="762"/>
      <c r="AS35" s="762"/>
      <c r="AT35" s="762"/>
      <c r="AU35" s="762"/>
      <c r="AV35" s="762"/>
      <c r="AW35" s="762"/>
      <c r="AX35" s="762"/>
      <c r="AY35" s="762"/>
      <c r="AZ35" s="762"/>
      <c r="BA35" s="762"/>
      <c r="BB35" s="760" t="n">
        <f aca="false">SUM(AH35:BA35)</f>
        <v>0</v>
      </c>
      <c r="BC35" s="297" t="n">
        <f aca="false">t1!AS35</f>
        <v>0</v>
      </c>
    </row>
    <row r="36" customFormat="false" ht="12.75" hidden="false" customHeight="true" outlineLevel="0" collapsed="false">
      <c r="A36" s="289" t="str">
        <f aca="false">t1!A36</f>
        <v>POSIZ. ECON. B5 PROFILI ACCESSO B1</v>
      </c>
      <c r="B36" s="479" t="str">
        <f aca="false">t1!B36</f>
        <v>037493</v>
      </c>
      <c r="C36" s="758" t="n">
        <f aca="false">ROUND(AH36,0)</f>
        <v>0</v>
      </c>
      <c r="D36" s="758" t="n">
        <f aca="false">ROUND(AI36,0)</f>
        <v>0</v>
      </c>
      <c r="E36" s="758" t="n">
        <f aca="false">ROUND(AJ36,0)</f>
        <v>0</v>
      </c>
      <c r="F36" s="759" t="n">
        <f aca="false">ROUND(AK36,0)</f>
        <v>0</v>
      </c>
      <c r="G36" s="759" t="n">
        <f aca="false">ROUND(AL36,0)</f>
        <v>0</v>
      </c>
      <c r="H36" s="759" t="n">
        <f aca="false">ROUND(AM36,0)</f>
        <v>0</v>
      </c>
      <c r="I36" s="759" t="n">
        <f aca="false">ROUND(AN36,0)</f>
        <v>0</v>
      </c>
      <c r="J36" s="759" t="n">
        <f aca="false">ROUND(AO36,0)</f>
        <v>0</v>
      </c>
      <c r="K36" s="759" t="n">
        <f aca="false">ROUND(AP36,0)</f>
        <v>0</v>
      </c>
      <c r="L36" s="759" t="n">
        <f aca="false">ROUND(AQ36,0)</f>
        <v>0</v>
      </c>
      <c r="M36" s="759" t="n">
        <f aca="false">ROUND(AR36,0)</f>
        <v>0</v>
      </c>
      <c r="N36" s="759" t="n">
        <f aca="false">ROUND(AS36,0)</f>
        <v>0</v>
      </c>
      <c r="O36" s="759" t="n">
        <f aca="false">ROUND(AT36,0)</f>
        <v>0</v>
      </c>
      <c r="P36" s="759" t="n">
        <f aca="false">ROUND(AU36,0)</f>
        <v>0</v>
      </c>
      <c r="Q36" s="759" t="n">
        <f aca="false">ROUND(AV36,0)</f>
        <v>0</v>
      </c>
      <c r="R36" s="759" t="n">
        <f aca="false">ROUND(AW36,0)</f>
        <v>0</v>
      </c>
      <c r="S36" s="759" t="n">
        <f aca="false">ROUND(AX36,0)</f>
        <v>0</v>
      </c>
      <c r="T36" s="759" t="n">
        <f aca="false">ROUND(AY36,0)</f>
        <v>0</v>
      </c>
      <c r="U36" s="759" t="n">
        <f aca="false">ROUND(AZ36,0)</f>
        <v>0</v>
      </c>
      <c r="V36" s="759" t="n">
        <f aca="false">ROUND(BA36,0)</f>
        <v>0</v>
      </c>
      <c r="W36" s="760" t="n">
        <f aca="false">SUM(C36:V36)</f>
        <v>0</v>
      </c>
      <c r="X36" s="297" t="n">
        <f aca="false">t1!N36</f>
        <v>0</v>
      </c>
      <c r="AH36" s="761"/>
      <c r="AI36" s="761"/>
      <c r="AJ36" s="761"/>
      <c r="AK36" s="762"/>
      <c r="AL36" s="762"/>
      <c r="AM36" s="762"/>
      <c r="AN36" s="762"/>
      <c r="AO36" s="762"/>
      <c r="AP36" s="762"/>
      <c r="AQ36" s="762"/>
      <c r="AR36" s="762"/>
      <c r="AS36" s="762"/>
      <c r="AT36" s="762"/>
      <c r="AU36" s="762"/>
      <c r="AV36" s="762"/>
      <c r="AW36" s="762"/>
      <c r="AX36" s="762"/>
      <c r="AY36" s="762"/>
      <c r="AZ36" s="762"/>
      <c r="BA36" s="762"/>
      <c r="BB36" s="760" t="n">
        <f aca="false">SUM(AH36:BA36)</f>
        <v>0</v>
      </c>
      <c r="BC36" s="297" t="n">
        <f aca="false">t1!AS36</f>
        <v>0</v>
      </c>
    </row>
    <row r="37" customFormat="false" ht="12.75" hidden="false" customHeight="true" outlineLevel="0" collapsed="false">
      <c r="A37" s="289" t="str">
        <f aca="false">t1!A37</f>
        <v>POSIZ. ECON. B4 PROFILI ACCESSO B3</v>
      </c>
      <c r="B37" s="479" t="str">
        <f aca="false">t1!B37</f>
        <v>036494</v>
      </c>
      <c r="C37" s="758" t="n">
        <f aca="false">ROUND(AH37,0)</f>
        <v>694</v>
      </c>
      <c r="D37" s="758" t="n">
        <f aca="false">ROUND(AI37,0)</f>
        <v>0</v>
      </c>
      <c r="E37" s="758" t="n">
        <f aca="false">ROUND(AJ37,0)</f>
        <v>0</v>
      </c>
      <c r="F37" s="759" t="n">
        <f aca="false">ROUND(AK37,0)</f>
        <v>0</v>
      </c>
      <c r="G37" s="759" t="n">
        <f aca="false">ROUND(AL37,0)</f>
        <v>0</v>
      </c>
      <c r="H37" s="759" t="n">
        <f aca="false">ROUND(AM37,0)</f>
        <v>2358</v>
      </c>
      <c r="I37" s="759" t="n">
        <f aca="false">ROUND(AN37,0)</f>
        <v>0</v>
      </c>
      <c r="J37" s="759" t="n">
        <f aca="false">ROUND(AO37,0)</f>
        <v>0</v>
      </c>
      <c r="K37" s="759" t="n">
        <f aca="false">ROUND(AP37,0)</f>
        <v>0</v>
      </c>
      <c r="L37" s="759" t="n">
        <f aca="false">ROUND(AQ37,0)</f>
        <v>5273</v>
      </c>
      <c r="M37" s="759" t="n">
        <f aca="false">ROUND(AR37,0)</f>
        <v>0</v>
      </c>
      <c r="N37" s="759" t="n">
        <f aca="false">ROUND(AS37,0)</f>
        <v>1855</v>
      </c>
      <c r="O37" s="759" t="n">
        <f aca="false">ROUND(AT37,0)</f>
        <v>10664</v>
      </c>
      <c r="P37" s="759" t="n">
        <f aca="false">ROUND(AU37,0)</f>
        <v>0</v>
      </c>
      <c r="Q37" s="759" t="n">
        <f aca="false">ROUND(AV37,0)</f>
        <v>0</v>
      </c>
      <c r="R37" s="759" t="n">
        <f aca="false">ROUND(AW37,0)</f>
        <v>0</v>
      </c>
      <c r="S37" s="759" t="n">
        <f aca="false">ROUND(AX37,0)</f>
        <v>0</v>
      </c>
      <c r="T37" s="759" t="n">
        <f aca="false">ROUND(AY37,0)</f>
        <v>0</v>
      </c>
      <c r="U37" s="759" t="n">
        <f aca="false">ROUND(AZ37,0)</f>
        <v>312</v>
      </c>
      <c r="V37" s="759" t="n">
        <f aca="false">ROUND(BA37,0)</f>
        <v>25</v>
      </c>
      <c r="W37" s="760" t="n">
        <f aca="false">SUM(C37:V37)</f>
        <v>21181</v>
      </c>
      <c r="X37" s="297" t="n">
        <f aca="false">t1!N37</f>
        <v>1</v>
      </c>
      <c r="AH37" s="761" t="n">
        <v>694</v>
      </c>
      <c r="AI37" s="761"/>
      <c r="AJ37" s="761"/>
      <c r="AK37" s="762"/>
      <c r="AL37" s="762"/>
      <c r="AM37" s="762" t="n">
        <v>2358</v>
      </c>
      <c r="AN37" s="762"/>
      <c r="AO37" s="762"/>
      <c r="AP37" s="762"/>
      <c r="AQ37" s="762" t="n">
        <v>5273</v>
      </c>
      <c r="AR37" s="762"/>
      <c r="AS37" s="762" t="n">
        <v>1855</v>
      </c>
      <c r="AT37" s="762" t="n">
        <v>10664</v>
      </c>
      <c r="AU37" s="762"/>
      <c r="AV37" s="762"/>
      <c r="AW37" s="762"/>
      <c r="AX37" s="762"/>
      <c r="AY37" s="762"/>
      <c r="AZ37" s="762" t="n">
        <v>312</v>
      </c>
      <c r="BA37" s="762" t="n">
        <v>25</v>
      </c>
      <c r="BB37" s="760" t="n">
        <f aca="false">SUM(AH37:BA37)</f>
        <v>21181</v>
      </c>
      <c r="BC37" s="297" t="n">
        <f aca="false">t1!AS37</f>
        <v>0</v>
      </c>
    </row>
    <row r="38" customFormat="false" ht="12.75" hidden="false" customHeight="true" outlineLevel="0" collapsed="false">
      <c r="A38" s="289" t="str">
        <f aca="false">t1!A38</f>
        <v>POSIZ. ECON. B4 PROFILI ACCESSO B1</v>
      </c>
      <c r="B38" s="479" t="str">
        <f aca="false">t1!B38</f>
        <v>036495</v>
      </c>
      <c r="C38" s="758" t="n">
        <f aca="false">ROUND(AH38,0)</f>
        <v>0</v>
      </c>
      <c r="D38" s="758" t="n">
        <f aca="false">ROUND(AI38,0)</f>
        <v>0</v>
      </c>
      <c r="E38" s="758" t="n">
        <f aca="false">ROUND(AJ38,0)</f>
        <v>0</v>
      </c>
      <c r="F38" s="759" t="n">
        <f aca="false">ROUND(AK38,0)</f>
        <v>0</v>
      </c>
      <c r="G38" s="759" t="n">
        <f aca="false">ROUND(AL38,0)</f>
        <v>0</v>
      </c>
      <c r="H38" s="759" t="n">
        <f aca="false">ROUND(AM38,0)</f>
        <v>0</v>
      </c>
      <c r="I38" s="759" t="n">
        <f aca="false">ROUND(AN38,0)</f>
        <v>0</v>
      </c>
      <c r="J38" s="759" t="n">
        <f aca="false">ROUND(AO38,0)</f>
        <v>0</v>
      </c>
      <c r="K38" s="759" t="n">
        <f aca="false">ROUND(AP38,0)</f>
        <v>0</v>
      </c>
      <c r="L38" s="759" t="n">
        <f aca="false">ROUND(AQ38,0)</f>
        <v>0</v>
      </c>
      <c r="M38" s="759" t="n">
        <f aca="false">ROUND(AR38,0)</f>
        <v>0</v>
      </c>
      <c r="N38" s="759" t="n">
        <f aca="false">ROUND(AS38,0)</f>
        <v>0</v>
      </c>
      <c r="O38" s="759" t="n">
        <f aca="false">ROUND(AT38,0)</f>
        <v>0</v>
      </c>
      <c r="P38" s="759" t="n">
        <f aca="false">ROUND(AU38,0)</f>
        <v>0</v>
      </c>
      <c r="Q38" s="759" t="n">
        <f aca="false">ROUND(AV38,0)</f>
        <v>0</v>
      </c>
      <c r="R38" s="759" t="n">
        <f aca="false">ROUND(AW38,0)</f>
        <v>0</v>
      </c>
      <c r="S38" s="759" t="n">
        <f aca="false">ROUND(AX38,0)</f>
        <v>0</v>
      </c>
      <c r="T38" s="759" t="n">
        <f aca="false">ROUND(AY38,0)</f>
        <v>0</v>
      </c>
      <c r="U38" s="759" t="n">
        <f aca="false">ROUND(AZ38,0)</f>
        <v>0</v>
      </c>
      <c r="V38" s="759" t="n">
        <f aca="false">ROUND(BA38,0)</f>
        <v>0</v>
      </c>
      <c r="W38" s="760" t="n">
        <f aca="false">SUM(C38:V38)</f>
        <v>0</v>
      </c>
      <c r="X38" s="297" t="n">
        <f aca="false">t1!N38</f>
        <v>1</v>
      </c>
      <c r="AH38" s="761"/>
      <c r="AI38" s="761"/>
      <c r="AJ38" s="761"/>
      <c r="AK38" s="762"/>
      <c r="AL38" s="762"/>
      <c r="AM38" s="762"/>
      <c r="AN38" s="762"/>
      <c r="AO38" s="762"/>
      <c r="AP38" s="762"/>
      <c r="AQ38" s="762"/>
      <c r="AR38" s="762"/>
      <c r="AS38" s="762"/>
      <c r="AT38" s="762"/>
      <c r="AU38" s="762"/>
      <c r="AV38" s="762"/>
      <c r="AW38" s="762"/>
      <c r="AX38" s="762"/>
      <c r="AY38" s="762"/>
      <c r="AZ38" s="762"/>
      <c r="BA38" s="762"/>
      <c r="BB38" s="760" t="n">
        <f aca="false">SUM(AH38:BA38)</f>
        <v>0</v>
      </c>
      <c r="BC38" s="297" t="n">
        <f aca="false">t1!AS38</f>
        <v>0</v>
      </c>
    </row>
    <row r="39" customFormat="false" ht="12.75" hidden="false" customHeight="true" outlineLevel="0" collapsed="false">
      <c r="A39" s="289" t="str">
        <f aca="false">t1!A39</f>
        <v>POSIZIONE ECONOMICA DI ACCESSO B3</v>
      </c>
      <c r="B39" s="479" t="str">
        <f aca="false">t1!B39</f>
        <v>055000</v>
      </c>
      <c r="C39" s="758" t="n">
        <f aca="false">ROUND(AH39,0)</f>
        <v>114</v>
      </c>
      <c r="D39" s="758" t="n">
        <f aca="false">ROUND(AI39,0)</f>
        <v>0</v>
      </c>
      <c r="E39" s="758" t="n">
        <f aca="false">ROUND(AJ39,0)</f>
        <v>0</v>
      </c>
      <c r="F39" s="759" t="n">
        <f aca="false">ROUND(AK39,0)</f>
        <v>0</v>
      </c>
      <c r="G39" s="759" t="n">
        <f aca="false">ROUND(AL39,0)</f>
        <v>0</v>
      </c>
      <c r="H39" s="759" t="n">
        <f aca="false">ROUND(AM39,0)</f>
        <v>393</v>
      </c>
      <c r="I39" s="759" t="n">
        <f aca="false">ROUND(AN39,0)</f>
        <v>0</v>
      </c>
      <c r="J39" s="759" t="n">
        <f aca="false">ROUND(AO39,0)</f>
        <v>0</v>
      </c>
      <c r="K39" s="759" t="n">
        <f aca="false">ROUND(AP39,0)</f>
        <v>0</v>
      </c>
      <c r="L39" s="759" t="n">
        <f aca="false">ROUND(AQ39,0)</f>
        <v>0</v>
      </c>
      <c r="M39" s="759" t="n">
        <f aca="false">ROUND(AR39,0)</f>
        <v>0</v>
      </c>
      <c r="N39" s="759" t="n">
        <f aca="false">ROUND(AS39,0)</f>
        <v>0</v>
      </c>
      <c r="O39" s="759" t="n">
        <f aca="false">ROUND(AT39,0)</f>
        <v>717</v>
      </c>
      <c r="P39" s="759" t="n">
        <f aca="false">ROUND(AU39,0)</f>
        <v>0</v>
      </c>
      <c r="Q39" s="759" t="n">
        <f aca="false">ROUND(AV39,0)</f>
        <v>0</v>
      </c>
      <c r="R39" s="759" t="n">
        <f aca="false">ROUND(AW39,0)</f>
        <v>0</v>
      </c>
      <c r="S39" s="759" t="n">
        <f aca="false">ROUND(AX39,0)</f>
        <v>0</v>
      </c>
      <c r="T39" s="759" t="n">
        <f aca="false">ROUND(AY39,0)</f>
        <v>0</v>
      </c>
      <c r="U39" s="759" t="n">
        <f aca="false">ROUND(AZ39,0)</f>
        <v>0</v>
      </c>
      <c r="V39" s="759" t="n">
        <f aca="false">ROUND(BA39,0)</f>
        <v>0</v>
      </c>
      <c r="W39" s="760" t="n">
        <f aca="false">SUM(C39:V39)</f>
        <v>1224</v>
      </c>
      <c r="X39" s="297" t="n">
        <f aca="false">t1!N39</f>
        <v>0</v>
      </c>
      <c r="AH39" s="761" t="n">
        <v>114</v>
      </c>
      <c r="AI39" s="761"/>
      <c r="AJ39" s="761"/>
      <c r="AK39" s="762"/>
      <c r="AL39" s="762"/>
      <c r="AM39" s="762" t="n">
        <v>393</v>
      </c>
      <c r="AN39" s="762"/>
      <c r="AO39" s="762"/>
      <c r="AP39" s="762"/>
      <c r="AQ39" s="762"/>
      <c r="AR39" s="762"/>
      <c r="AS39" s="762"/>
      <c r="AT39" s="762" t="n">
        <v>717</v>
      </c>
      <c r="AU39" s="762"/>
      <c r="AV39" s="762"/>
      <c r="AW39" s="762"/>
      <c r="AX39" s="762"/>
      <c r="AY39" s="762"/>
      <c r="AZ39" s="762"/>
      <c r="BA39" s="762"/>
      <c r="BB39" s="760" t="n">
        <f aca="false">SUM(AH39:BA39)</f>
        <v>1224</v>
      </c>
      <c r="BC39" s="297" t="n">
        <f aca="false">t1!AS39</f>
        <v>0</v>
      </c>
    </row>
    <row r="40" customFormat="false" ht="12.75" hidden="false" customHeight="true" outlineLevel="0" collapsed="false">
      <c r="A40" s="289" t="str">
        <f aca="false">t1!A40</f>
        <v>POSIZIONE ECONOMICA B3</v>
      </c>
      <c r="B40" s="479" t="str">
        <f aca="false">t1!B40</f>
        <v>034000</v>
      </c>
      <c r="C40" s="758" t="n">
        <f aca="false">ROUND(AH40,0)</f>
        <v>410</v>
      </c>
      <c r="D40" s="758" t="n">
        <f aca="false">ROUND(AI40,0)</f>
        <v>0</v>
      </c>
      <c r="E40" s="758" t="n">
        <f aca="false">ROUND(AJ40,0)</f>
        <v>0</v>
      </c>
      <c r="F40" s="759" t="n">
        <f aca="false">ROUND(AK40,0)</f>
        <v>0</v>
      </c>
      <c r="G40" s="759" t="n">
        <f aca="false">ROUND(AL40,0)</f>
        <v>0</v>
      </c>
      <c r="H40" s="759" t="n">
        <f aca="false">ROUND(AM40,0)</f>
        <v>1415</v>
      </c>
      <c r="I40" s="759" t="n">
        <f aca="false">ROUND(AN40,0)</f>
        <v>0</v>
      </c>
      <c r="J40" s="759" t="n">
        <f aca="false">ROUND(AO40,0)</f>
        <v>0</v>
      </c>
      <c r="K40" s="759" t="n">
        <f aca="false">ROUND(AP40,0)</f>
        <v>0</v>
      </c>
      <c r="L40" s="759" t="n">
        <f aca="false">ROUND(AQ40,0)</f>
        <v>1360</v>
      </c>
      <c r="M40" s="759" t="n">
        <f aca="false">ROUND(AR40,0)</f>
        <v>0</v>
      </c>
      <c r="N40" s="759" t="n">
        <f aca="false">ROUND(AS40,0)</f>
        <v>0</v>
      </c>
      <c r="O40" s="759" t="n">
        <f aca="false">ROUND(AT40,0)</f>
        <v>4633</v>
      </c>
      <c r="P40" s="759" t="n">
        <f aca="false">ROUND(AU40,0)</f>
        <v>0</v>
      </c>
      <c r="Q40" s="759" t="n">
        <f aca="false">ROUND(AV40,0)</f>
        <v>0</v>
      </c>
      <c r="R40" s="759" t="n">
        <f aca="false">ROUND(AW40,0)</f>
        <v>0</v>
      </c>
      <c r="S40" s="759" t="n">
        <f aca="false">ROUND(AX40,0)</f>
        <v>0</v>
      </c>
      <c r="T40" s="759" t="n">
        <f aca="false">ROUND(AY40,0)</f>
        <v>0</v>
      </c>
      <c r="U40" s="759" t="n">
        <f aca="false">ROUND(AZ40,0)</f>
        <v>190</v>
      </c>
      <c r="V40" s="759" t="n">
        <f aca="false">ROUND(BA40,0)</f>
        <v>412</v>
      </c>
      <c r="W40" s="760" t="n">
        <f aca="false">SUM(C40:V40)</f>
        <v>8420</v>
      </c>
      <c r="X40" s="297" t="n">
        <f aca="false">t1!N40</f>
        <v>1</v>
      </c>
      <c r="AH40" s="761" t="n">
        <v>410</v>
      </c>
      <c r="AI40" s="761"/>
      <c r="AJ40" s="761"/>
      <c r="AK40" s="762"/>
      <c r="AL40" s="762"/>
      <c r="AM40" s="762" t="n">
        <v>1415</v>
      </c>
      <c r="AN40" s="762"/>
      <c r="AO40" s="762"/>
      <c r="AP40" s="762"/>
      <c r="AQ40" s="762" t="n">
        <v>1360</v>
      </c>
      <c r="AR40" s="762"/>
      <c r="AS40" s="762"/>
      <c r="AT40" s="762" t="n">
        <v>4633</v>
      </c>
      <c r="AU40" s="762"/>
      <c r="AV40" s="762"/>
      <c r="AW40" s="762"/>
      <c r="AX40" s="762"/>
      <c r="AY40" s="762"/>
      <c r="AZ40" s="762" t="n">
        <v>190</v>
      </c>
      <c r="BA40" s="762" t="n">
        <v>412</v>
      </c>
      <c r="BB40" s="760" t="n">
        <f aca="false">SUM(AH40:BA40)</f>
        <v>8420</v>
      </c>
      <c r="BC40" s="297" t="n">
        <f aca="false">t1!AS40</f>
        <v>0</v>
      </c>
    </row>
    <row r="41" customFormat="false" ht="12.75" hidden="false" customHeight="true" outlineLevel="0" collapsed="false">
      <c r="A41" s="289" t="str">
        <f aca="false">t1!A41</f>
        <v>POSIZIONE ECONOMICA B2</v>
      </c>
      <c r="B41" s="479" t="str">
        <f aca="false">t1!B41</f>
        <v>032000</v>
      </c>
      <c r="C41" s="758" t="n">
        <f aca="false">ROUND(AH41,0)</f>
        <v>132</v>
      </c>
      <c r="D41" s="758" t="n">
        <f aca="false">ROUND(AI41,0)</f>
        <v>0</v>
      </c>
      <c r="E41" s="758" t="n">
        <f aca="false">ROUND(AJ41,0)</f>
        <v>0</v>
      </c>
      <c r="F41" s="759" t="n">
        <f aca="false">ROUND(AK41,0)</f>
        <v>0</v>
      </c>
      <c r="G41" s="759" t="n">
        <f aca="false">ROUND(AL41,0)</f>
        <v>0</v>
      </c>
      <c r="H41" s="759" t="n">
        <f aca="false">ROUND(AM41,0)</f>
        <v>472</v>
      </c>
      <c r="I41" s="759" t="n">
        <f aca="false">ROUND(AN41,0)</f>
        <v>0</v>
      </c>
      <c r="J41" s="759" t="n">
        <f aca="false">ROUND(AO41,0)</f>
        <v>0</v>
      </c>
      <c r="K41" s="759" t="n">
        <f aca="false">ROUND(AP41,0)</f>
        <v>0</v>
      </c>
      <c r="L41" s="759" t="n">
        <f aca="false">ROUND(AQ41,0)</f>
        <v>850</v>
      </c>
      <c r="M41" s="759" t="n">
        <f aca="false">ROUND(AR41,0)</f>
        <v>0</v>
      </c>
      <c r="N41" s="759" t="n">
        <f aca="false">ROUND(AS41,0)</f>
        <v>0</v>
      </c>
      <c r="O41" s="759" t="n">
        <f aca="false">ROUND(AT41,0)</f>
        <v>2017</v>
      </c>
      <c r="P41" s="759" t="n">
        <f aca="false">ROUND(AU41,0)</f>
        <v>0</v>
      </c>
      <c r="Q41" s="759" t="n">
        <f aca="false">ROUND(AV41,0)</f>
        <v>0</v>
      </c>
      <c r="R41" s="759" t="n">
        <f aca="false">ROUND(AW41,0)</f>
        <v>0</v>
      </c>
      <c r="S41" s="759" t="n">
        <f aca="false">ROUND(AX41,0)</f>
        <v>0</v>
      </c>
      <c r="T41" s="759" t="n">
        <f aca="false">ROUND(AY41,0)</f>
        <v>0</v>
      </c>
      <c r="U41" s="759" t="n">
        <f aca="false">ROUND(AZ41,0)</f>
        <v>65</v>
      </c>
      <c r="V41" s="759" t="n">
        <f aca="false">ROUND(BA41,0)</f>
        <v>0</v>
      </c>
      <c r="W41" s="760" t="n">
        <f aca="false">SUM(C41:V41)</f>
        <v>3536</v>
      </c>
      <c r="X41" s="297" t="n">
        <f aca="false">t1!N41</f>
        <v>1</v>
      </c>
      <c r="AH41" s="761" t="n">
        <v>132</v>
      </c>
      <c r="AI41" s="761"/>
      <c r="AJ41" s="761"/>
      <c r="AK41" s="762"/>
      <c r="AL41" s="762"/>
      <c r="AM41" s="762" t="n">
        <v>472</v>
      </c>
      <c r="AN41" s="762"/>
      <c r="AO41" s="762"/>
      <c r="AP41" s="762"/>
      <c r="AQ41" s="762" t="n">
        <v>850</v>
      </c>
      <c r="AR41" s="762"/>
      <c r="AS41" s="762"/>
      <c r="AT41" s="762" t="n">
        <v>2017</v>
      </c>
      <c r="AU41" s="762"/>
      <c r="AV41" s="762"/>
      <c r="AW41" s="762"/>
      <c r="AX41" s="762"/>
      <c r="AY41" s="762"/>
      <c r="AZ41" s="762" t="n">
        <v>65</v>
      </c>
      <c r="BA41" s="762"/>
      <c r="BB41" s="760" t="n">
        <f aca="false">SUM(AH41:BA41)</f>
        <v>3536</v>
      </c>
      <c r="BC41" s="297" t="n">
        <f aca="false">t1!AS41</f>
        <v>0</v>
      </c>
    </row>
    <row r="42" customFormat="false" ht="12.75" hidden="false" customHeight="true" outlineLevel="0" collapsed="false">
      <c r="A42" s="289" t="str">
        <f aca="false">t1!A42</f>
        <v>POSIZIONE ECONOMICA DI ACCESSO B1</v>
      </c>
      <c r="B42" s="479" t="str">
        <f aca="false">t1!B42</f>
        <v>054000</v>
      </c>
      <c r="C42" s="758" t="n">
        <f aca="false">ROUND(AH42,0)</f>
        <v>259</v>
      </c>
      <c r="D42" s="758" t="n">
        <f aca="false">ROUND(AI42,0)</f>
        <v>0</v>
      </c>
      <c r="E42" s="758" t="n">
        <f aca="false">ROUND(AJ42,0)</f>
        <v>0</v>
      </c>
      <c r="F42" s="759" t="n">
        <f aca="false">ROUND(AK42,0)</f>
        <v>0</v>
      </c>
      <c r="G42" s="759" t="n">
        <f aca="false">ROUND(AL42,0)</f>
        <v>0</v>
      </c>
      <c r="H42" s="759" t="n">
        <f aca="false">ROUND(AM42,0)</f>
        <v>943</v>
      </c>
      <c r="I42" s="759" t="n">
        <f aca="false">ROUND(AN42,0)</f>
        <v>0</v>
      </c>
      <c r="J42" s="759" t="n">
        <f aca="false">ROUND(AO42,0)</f>
        <v>0</v>
      </c>
      <c r="K42" s="759" t="n">
        <f aca="false">ROUND(AP42,0)</f>
        <v>0</v>
      </c>
      <c r="L42" s="759" t="n">
        <f aca="false">ROUND(AQ42,0)</f>
        <v>0</v>
      </c>
      <c r="M42" s="759" t="n">
        <f aca="false">ROUND(AR42,0)</f>
        <v>0</v>
      </c>
      <c r="N42" s="759" t="n">
        <f aca="false">ROUND(AS42,0)</f>
        <v>1556</v>
      </c>
      <c r="O42" s="759" t="n">
        <f aca="false">ROUND(AT42,0)</f>
        <v>3351</v>
      </c>
      <c r="P42" s="759" t="n">
        <f aca="false">ROUND(AU42,0)</f>
        <v>0</v>
      </c>
      <c r="Q42" s="759" t="n">
        <f aca="false">ROUND(AV42,0)</f>
        <v>0</v>
      </c>
      <c r="R42" s="759" t="n">
        <f aca="false">ROUND(AW42,0)</f>
        <v>0</v>
      </c>
      <c r="S42" s="759" t="n">
        <f aca="false">ROUND(AX42,0)</f>
        <v>0</v>
      </c>
      <c r="T42" s="759" t="n">
        <f aca="false">ROUND(AY42,0)</f>
        <v>0</v>
      </c>
      <c r="U42" s="759" t="n">
        <f aca="false">ROUND(AZ42,0)</f>
        <v>145</v>
      </c>
      <c r="V42" s="759" t="n">
        <f aca="false">ROUND(BA42,0)</f>
        <v>40</v>
      </c>
      <c r="W42" s="760" t="n">
        <f aca="false">SUM(C42:V42)</f>
        <v>6294</v>
      </c>
      <c r="X42" s="297" t="n">
        <f aca="false">t1!N42</f>
        <v>0</v>
      </c>
      <c r="AH42" s="761" t="n">
        <v>259</v>
      </c>
      <c r="AI42" s="761"/>
      <c r="AJ42" s="761"/>
      <c r="AK42" s="762"/>
      <c r="AL42" s="762"/>
      <c r="AM42" s="762" t="n">
        <v>943</v>
      </c>
      <c r="AN42" s="762"/>
      <c r="AO42" s="762"/>
      <c r="AP42" s="762"/>
      <c r="AQ42" s="762"/>
      <c r="AR42" s="762"/>
      <c r="AS42" s="762" t="n">
        <v>1556</v>
      </c>
      <c r="AT42" s="762" t="n">
        <v>3351</v>
      </c>
      <c r="AU42" s="762"/>
      <c r="AV42" s="762"/>
      <c r="AW42" s="762"/>
      <c r="AX42" s="762"/>
      <c r="AY42" s="762"/>
      <c r="AZ42" s="762" t="n">
        <v>145</v>
      </c>
      <c r="BA42" s="762" t="n">
        <v>40</v>
      </c>
      <c r="BB42" s="760" t="n">
        <f aca="false">SUM(AH42:BA42)</f>
        <v>6294</v>
      </c>
      <c r="BC42" s="297" t="n">
        <f aca="false">t1!AS42</f>
        <v>0</v>
      </c>
    </row>
    <row r="43" customFormat="false" ht="12.75" hidden="false" customHeight="true" outlineLevel="0" collapsed="false">
      <c r="A43" s="289" t="str">
        <f aca="false">t1!A43</f>
        <v>POSIZIONE ECONOMICA A5</v>
      </c>
      <c r="B43" s="479" t="str">
        <f aca="false">t1!B43</f>
        <v>0A5000</v>
      </c>
      <c r="C43" s="758" t="n">
        <f aca="false">ROUND(AH43,0)</f>
        <v>0</v>
      </c>
      <c r="D43" s="758" t="n">
        <f aca="false">ROUND(AI43,0)</f>
        <v>0</v>
      </c>
      <c r="E43" s="758" t="n">
        <f aca="false">ROUND(AJ43,0)</f>
        <v>0</v>
      </c>
      <c r="F43" s="759" t="n">
        <f aca="false">ROUND(AK43,0)</f>
        <v>0</v>
      </c>
      <c r="G43" s="759" t="n">
        <f aca="false">ROUND(AL43,0)</f>
        <v>0</v>
      </c>
      <c r="H43" s="759" t="n">
        <f aca="false">ROUND(AM43,0)</f>
        <v>0</v>
      </c>
      <c r="I43" s="759" t="n">
        <f aca="false">ROUND(AN43,0)</f>
        <v>0</v>
      </c>
      <c r="J43" s="759" t="n">
        <f aca="false">ROUND(AO43,0)</f>
        <v>0</v>
      </c>
      <c r="K43" s="759" t="n">
        <f aca="false">ROUND(AP43,0)</f>
        <v>0</v>
      </c>
      <c r="L43" s="759" t="n">
        <f aca="false">ROUND(AQ43,0)</f>
        <v>0</v>
      </c>
      <c r="M43" s="759" t="n">
        <f aca="false">ROUND(AR43,0)</f>
        <v>0</v>
      </c>
      <c r="N43" s="759" t="n">
        <f aca="false">ROUND(AS43,0)</f>
        <v>0</v>
      </c>
      <c r="O43" s="759" t="n">
        <f aca="false">ROUND(AT43,0)</f>
        <v>0</v>
      </c>
      <c r="P43" s="759" t="n">
        <f aca="false">ROUND(AU43,0)</f>
        <v>0</v>
      </c>
      <c r="Q43" s="759" t="n">
        <f aca="false">ROUND(AV43,0)</f>
        <v>0</v>
      </c>
      <c r="R43" s="759" t="n">
        <f aca="false">ROUND(AW43,0)</f>
        <v>0</v>
      </c>
      <c r="S43" s="759" t="n">
        <f aca="false">ROUND(AX43,0)</f>
        <v>0</v>
      </c>
      <c r="T43" s="759" t="n">
        <f aca="false">ROUND(AY43,0)</f>
        <v>0</v>
      </c>
      <c r="U43" s="759" t="n">
        <f aca="false">ROUND(AZ43,0)</f>
        <v>0</v>
      </c>
      <c r="V43" s="759" t="n">
        <f aca="false">ROUND(BA43,0)</f>
        <v>0</v>
      </c>
      <c r="W43" s="760" t="n">
        <f aca="false">SUM(C43:V43)</f>
        <v>0</v>
      </c>
      <c r="X43" s="297" t="n">
        <f aca="false">t1!N43</f>
        <v>0</v>
      </c>
      <c r="AH43" s="761"/>
      <c r="AI43" s="761"/>
      <c r="AJ43" s="761"/>
      <c r="AK43" s="762"/>
      <c r="AL43" s="762"/>
      <c r="AM43" s="762"/>
      <c r="AN43" s="762"/>
      <c r="AO43" s="762"/>
      <c r="AP43" s="762"/>
      <c r="AQ43" s="762"/>
      <c r="AR43" s="762"/>
      <c r="AS43" s="762"/>
      <c r="AT43" s="762"/>
      <c r="AU43" s="762"/>
      <c r="AV43" s="762"/>
      <c r="AW43" s="762"/>
      <c r="AX43" s="762"/>
      <c r="AY43" s="762"/>
      <c r="AZ43" s="762"/>
      <c r="BA43" s="762"/>
      <c r="BB43" s="760" t="n">
        <f aca="false">SUM(AH43:BA43)</f>
        <v>0</v>
      </c>
      <c r="BC43" s="297" t="n">
        <f aca="false">t1!AS43</f>
        <v>0</v>
      </c>
    </row>
    <row r="44" customFormat="false" ht="12.75" hidden="false" customHeight="true" outlineLevel="0" collapsed="false">
      <c r="A44" s="289" t="str">
        <f aca="false">t1!A44</f>
        <v>POSIZIONE ECONOMICA A4</v>
      </c>
      <c r="B44" s="479" t="str">
        <f aca="false">t1!B44</f>
        <v>028000</v>
      </c>
      <c r="C44" s="758" t="n">
        <f aca="false">ROUND(AH44,0)</f>
        <v>0</v>
      </c>
      <c r="D44" s="758" t="n">
        <f aca="false">ROUND(AI44,0)</f>
        <v>0</v>
      </c>
      <c r="E44" s="758" t="n">
        <f aca="false">ROUND(AJ44,0)</f>
        <v>0</v>
      </c>
      <c r="F44" s="759" t="n">
        <f aca="false">ROUND(AK44,0)</f>
        <v>0</v>
      </c>
      <c r="G44" s="759" t="n">
        <f aca="false">ROUND(AL44,0)</f>
        <v>0</v>
      </c>
      <c r="H44" s="759" t="n">
        <f aca="false">ROUND(AM44,0)</f>
        <v>0</v>
      </c>
      <c r="I44" s="759" t="n">
        <f aca="false">ROUND(AN44,0)</f>
        <v>0</v>
      </c>
      <c r="J44" s="759" t="n">
        <f aca="false">ROUND(AO44,0)</f>
        <v>0</v>
      </c>
      <c r="K44" s="759" t="n">
        <f aca="false">ROUND(AP44,0)</f>
        <v>0</v>
      </c>
      <c r="L44" s="759" t="n">
        <f aca="false">ROUND(AQ44,0)</f>
        <v>0</v>
      </c>
      <c r="M44" s="759" t="n">
        <f aca="false">ROUND(AR44,0)</f>
        <v>0</v>
      </c>
      <c r="N44" s="759" t="n">
        <f aca="false">ROUND(AS44,0)</f>
        <v>0</v>
      </c>
      <c r="O44" s="759" t="n">
        <f aca="false">ROUND(AT44,0)</f>
        <v>0</v>
      </c>
      <c r="P44" s="759" t="n">
        <f aca="false">ROUND(AU44,0)</f>
        <v>0</v>
      </c>
      <c r="Q44" s="759" t="n">
        <f aca="false">ROUND(AV44,0)</f>
        <v>0</v>
      </c>
      <c r="R44" s="759" t="n">
        <f aca="false">ROUND(AW44,0)</f>
        <v>0</v>
      </c>
      <c r="S44" s="759" t="n">
        <f aca="false">ROUND(AX44,0)</f>
        <v>0</v>
      </c>
      <c r="T44" s="759" t="n">
        <f aca="false">ROUND(AY44,0)</f>
        <v>0</v>
      </c>
      <c r="U44" s="759" t="n">
        <f aca="false">ROUND(AZ44,0)</f>
        <v>0</v>
      </c>
      <c r="V44" s="759" t="n">
        <f aca="false">ROUND(BA44,0)</f>
        <v>0</v>
      </c>
      <c r="W44" s="760" t="n">
        <f aca="false">SUM(C44:V44)</f>
        <v>0</v>
      </c>
      <c r="X44" s="297" t="n">
        <f aca="false">t1!N44</f>
        <v>0</v>
      </c>
      <c r="AH44" s="761"/>
      <c r="AI44" s="761"/>
      <c r="AJ44" s="761"/>
      <c r="AK44" s="762"/>
      <c r="AL44" s="762"/>
      <c r="AM44" s="762"/>
      <c r="AN44" s="762"/>
      <c r="AO44" s="762"/>
      <c r="AP44" s="762"/>
      <c r="AQ44" s="762"/>
      <c r="AR44" s="762"/>
      <c r="AS44" s="762"/>
      <c r="AT44" s="762"/>
      <c r="AU44" s="762"/>
      <c r="AV44" s="762"/>
      <c r="AW44" s="762"/>
      <c r="AX44" s="762"/>
      <c r="AY44" s="762"/>
      <c r="AZ44" s="762"/>
      <c r="BA44" s="762"/>
      <c r="BB44" s="760" t="n">
        <f aca="false">SUM(AH44:BA44)</f>
        <v>0</v>
      </c>
      <c r="BC44" s="297" t="n">
        <f aca="false">t1!AS44</f>
        <v>0</v>
      </c>
    </row>
    <row r="45" customFormat="false" ht="12.75" hidden="false" customHeight="true" outlineLevel="0" collapsed="false">
      <c r="A45" s="289" t="str">
        <f aca="false">t1!A45</f>
        <v>POSIZIONE ECONOMICA A3</v>
      </c>
      <c r="B45" s="479" t="str">
        <f aca="false">t1!B45</f>
        <v>027000</v>
      </c>
      <c r="C45" s="758" t="n">
        <f aca="false">ROUND(AH45,0)</f>
        <v>0</v>
      </c>
      <c r="D45" s="758" t="n">
        <f aca="false">ROUND(AI45,0)</f>
        <v>0</v>
      </c>
      <c r="E45" s="758" t="n">
        <f aca="false">ROUND(AJ45,0)</f>
        <v>0</v>
      </c>
      <c r="F45" s="759" t="n">
        <f aca="false">ROUND(AK45,0)</f>
        <v>0</v>
      </c>
      <c r="G45" s="759" t="n">
        <f aca="false">ROUND(AL45,0)</f>
        <v>0</v>
      </c>
      <c r="H45" s="759" t="n">
        <f aca="false">ROUND(AM45,0)</f>
        <v>0</v>
      </c>
      <c r="I45" s="759" t="n">
        <f aca="false">ROUND(AN45,0)</f>
        <v>0</v>
      </c>
      <c r="J45" s="759" t="n">
        <f aca="false">ROUND(AO45,0)</f>
        <v>0</v>
      </c>
      <c r="K45" s="759" t="n">
        <f aca="false">ROUND(AP45,0)</f>
        <v>0</v>
      </c>
      <c r="L45" s="759" t="n">
        <f aca="false">ROUND(AQ45,0)</f>
        <v>0</v>
      </c>
      <c r="M45" s="759" t="n">
        <f aca="false">ROUND(AR45,0)</f>
        <v>0</v>
      </c>
      <c r="N45" s="759" t="n">
        <f aca="false">ROUND(AS45,0)</f>
        <v>0</v>
      </c>
      <c r="O45" s="759" t="n">
        <f aca="false">ROUND(AT45,0)</f>
        <v>0</v>
      </c>
      <c r="P45" s="759" t="n">
        <f aca="false">ROUND(AU45,0)</f>
        <v>0</v>
      </c>
      <c r="Q45" s="759" t="n">
        <f aca="false">ROUND(AV45,0)</f>
        <v>0</v>
      </c>
      <c r="R45" s="759" t="n">
        <f aca="false">ROUND(AW45,0)</f>
        <v>0</v>
      </c>
      <c r="S45" s="759" t="n">
        <f aca="false">ROUND(AX45,0)</f>
        <v>0</v>
      </c>
      <c r="T45" s="759" t="n">
        <f aca="false">ROUND(AY45,0)</f>
        <v>0</v>
      </c>
      <c r="U45" s="759" t="n">
        <f aca="false">ROUND(AZ45,0)</f>
        <v>0</v>
      </c>
      <c r="V45" s="759" t="n">
        <f aca="false">ROUND(BA45,0)</f>
        <v>0</v>
      </c>
      <c r="W45" s="760" t="n">
        <f aca="false">SUM(C45:V45)</f>
        <v>0</v>
      </c>
      <c r="X45" s="297" t="n">
        <f aca="false">t1!N45</f>
        <v>0</v>
      </c>
      <c r="AH45" s="761"/>
      <c r="AI45" s="761"/>
      <c r="AJ45" s="761"/>
      <c r="AK45" s="762"/>
      <c r="AL45" s="762"/>
      <c r="AM45" s="762"/>
      <c r="AN45" s="762"/>
      <c r="AO45" s="762"/>
      <c r="AP45" s="762"/>
      <c r="AQ45" s="762"/>
      <c r="AR45" s="762"/>
      <c r="AS45" s="762"/>
      <c r="AT45" s="762"/>
      <c r="AU45" s="762"/>
      <c r="AV45" s="762"/>
      <c r="AW45" s="762"/>
      <c r="AX45" s="762"/>
      <c r="AY45" s="762"/>
      <c r="AZ45" s="762"/>
      <c r="BA45" s="762"/>
      <c r="BB45" s="760" t="n">
        <f aca="false">SUM(AH45:BA45)</f>
        <v>0</v>
      </c>
      <c r="BC45" s="297" t="n">
        <f aca="false">t1!AS45</f>
        <v>0</v>
      </c>
    </row>
    <row r="46" customFormat="false" ht="12.75" hidden="false" customHeight="true" outlineLevel="0" collapsed="false">
      <c r="A46" s="289" t="str">
        <f aca="false">t1!A46</f>
        <v>POSIZIONE ECONOMICA A2</v>
      </c>
      <c r="B46" s="479" t="str">
        <f aca="false">t1!B46</f>
        <v>025000</v>
      </c>
      <c r="C46" s="758" t="n">
        <f aca="false">ROUND(AH46,0)</f>
        <v>0</v>
      </c>
      <c r="D46" s="758" t="n">
        <f aca="false">ROUND(AI46,0)</f>
        <v>0</v>
      </c>
      <c r="E46" s="758" t="n">
        <f aca="false">ROUND(AJ46,0)</f>
        <v>0</v>
      </c>
      <c r="F46" s="759" t="n">
        <f aca="false">ROUND(AK46,0)</f>
        <v>0</v>
      </c>
      <c r="G46" s="759" t="n">
        <f aca="false">ROUND(AL46,0)</f>
        <v>0</v>
      </c>
      <c r="H46" s="759" t="n">
        <f aca="false">ROUND(AM46,0)</f>
        <v>0</v>
      </c>
      <c r="I46" s="759" t="n">
        <f aca="false">ROUND(AN46,0)</f>
        <v>0</v>
      </c>
      <c r="J46" s="759" t="n">
        <f aca="false">ROUND(AO46,0)</f>
        <v>0</v>
      </c>
      <c r="K46" s="759" t="n">
        <f aca="false">ROUND(AP46,0)</f>
        <v>0</v>
      </c>
      <c r="L46" s="759" t="n">
        <f aca="false">ROUND(AQ46,0)</f>
        <v>0</v>
      </c>
      <c r="M46" s="759" t="n">
        <f aca="false">ROUND(AR46,0)</f>
        <v>0</v>
      </c>
      <c r="N46" s="759" t="n">
        <f aca="false">ROUND(AS46,0)</f>
        <v>0</v>
      </c>
      <c r="O46" s="759" t="n">
        <f aca="false">ROUND(AT46,0)</f>
        <v>0</v>
      </c>
      <c r="P46" s="759" t="n">
        <f aca="false">ROUND(AU46,0)</f>
        <v>0</v>
      </c>
      <c r="Q46" s="759" t="n">
        <f aca="false">ROUND(AV46,0)</f>
        <v>0</v>
      </c>
      <c r="R46" s="759" t="n">
        <f aca="false">ROUND(AW46,0)</f>
        <v>0</v>
      </c>
      <c r="S46" s="759" t="n">
        <f aca="false">ROUND(AX46,0)</f>
        <v>0</v>
      </c>
      <c r="T46" s="759" t="n">
        <f aca="false">ROUND(AY46,0)</f>
        <v>0</v>
      </c>
      <c r="U46" s="759" t="n">
        <f aca="false">ROUND(AZ46,0)</f>
        <v>0</v>
      </c>
      <c r="V46" s="759" t="n">
        <f aca="false">ROUND(BA46,0)</f>
        <v>0</v>
      </c>
      <c r="W46" s="760" t="n">
        <f aca="false">SUM(C46:V46)</f>
        <v>0</v>
      </c>
      <c r="X46" s="297" t="n">
        <f aca="false">t1!N46</f>
        <v>0</v>
      </c>
      <c r="AH46" s="761"/>
      <c r="AI46" s="761"/>
      <c r="AJ46" s="761"/>
      <c r="AK46" s="762"/>
      <c r="AL46" s="762"/>
      <c r="AM46" s="762"/>
      <c r="AN46" s="762"/>
      <c r="AO46" s="762"/>
      <c r="AP46" s="762"/>
      <c r="AQ46" s="762"/>
      <c r="AR46" s="762"/>
      <c r="AS46" s="762"/>
      <c r="AT46" s="762"/>
      <c r="AU46" s="762"/>
      <c r="AV46" s="762"/>
      <c r="AW46" s="762"/>
      <c r="AX46" s="762"/>
      <c r="AY46" s="762"/>
      <c r="AZ46" s="762"/>
      <c r="BA46" s="762"/>
      <c r="BB46" s="760" t="n">
        <f aca="false">SUM(AH46:BA46)</f>
        <v>0</v>
      </c>
      <c r="BC46" s="297" t="n">
        <f aca="false">t1!AS46</f>
        <v>0</v>
      </c>
    </row>
    <row r="47" customFormat="false" ht="12.75" hidden="false" customHeight="true" outlineLevel="0" collapsed="false">
      <c r="A47" s="289" t="str">
        <f aca="false">t1!A47</f>
        <v>POSIZIONE ECONOMICA DI ACCESSO A1</v>
      </c>
      <c r="B47" s="479" t="str">
        <f aca="false">t1!B47</f>
        <v>053000</v>
      </c>
      <c r="C47" s="758" t="n">
        <f aca="false">ROUND(AH47,0)</f>
        <v>0</v>
      </c>
      <c r="D47" s="758" t="n">
        <f aca="false">ROUND(AI47,0)</f>
        <v>0</v>
      </c>
      <c r="E47" s="758" t="n">
        <f aca="false">ROUND(AJ47,0)</f>
        <v>0</v>
      </c>
      <c r="F47" s="759" t="n">
        <f aca="false">ROUND(AK47,0)</f>
        <v>0</v>
      </c>
      <c r="G47" s="759" t="n">
        <f aca="false">ROUND(AL47,0)</f>
        <v>0</v>
      </c>
      <c r="H47" s="759" t="n">
        <f aca="false">ROUND(AM47,0)</f>
        <v>0</v>
      </c>
      <c r="I47" s="759" t="n">
        <f aca="false">ROUND(AN47,0)</f>
        <v>0</v>
      </c>
      <c r="J47" s="759" t="n">
        <f aca="false">ROUND(AO47,0)</f>
        <v>0</v>
      </c>
      <c r="K47" s="759" t="n">
        <f aca="false">ROUND(AP47,0)</f>
        <v>0</v>
      </c>
      <c r="L47" s="759" t="n">
        <f aca="false">ROUND(AQ47,0)</f>
        <v>0</v>
      </c>
      <c r="M47" s="759" t="n">
        <f aca="false">ROUND(AR47,0)</f>
        <v>0</v>
      </c>
      <c r="N47" s="759" t="n">
        <f aca="false">ROUND(AS47,0)</f>
        <v>0</v>
      </c>
      <c r="O47" s="759" t="n">
        <f aca="false">ROUND(AT47,0)</f>
        <v>0</v>
      </c>
      <c r="P47" s="759" t="n">
        <f aca="false">ROUND(AU47,0)</f>
        <v>0</v>
      </c>
      <c r="Q47" s="759" t="n">
        <f aca="false">ROUND(AV47,0)</f>
        <v>0</v>
      </c>
      <c r="R47" s="759" t="n">
        <f aca="false">ROUND(AW47,0)</f>
        <v>0</v>
      </c>
      <c r="S47" s="759" t="n">
        <f aca="false">ROUND(AX47,0)</f>
        <v>0</v>
      </c>
      <c r="T47" s="759" t="n">
        <f aca="false">ROUND(AY47,0)</f>
        <v>0</v>
      </c>
      <c r="U47" s="759" t="n">
        <f aca="false">ROUND(AZ47,0)</f>
        <v>0</v>
      </c>
      <c r="V47" s="759" t="n">
        <f aca="false">ROUND(BA47,0)</f>
        <v>0</v>
      </c>
      <c r="W47" s="760" t="n">
        <f aca="false">SUM(C47:V47)</f>
        <v>0</v>
      </c>
      <c r="X47" s="297" t="n">
        <f aca="false">t1!N47</f>
        <v>0</v>
      </c>
      <c r="AH47" s="761"/>
      <c r="AI47" s="761"/>
      <c r="AJ47" s="761"/>
      <c r="AK47" s="762"/>
      <c r="AL47" s="762"/>
      <c r="AM47" s="762"/>
      <c r="AN47" s="762"/>
      <c r="AO47" s="762"/>
      <c r="AP47" s="762"/>
      <c r="AQ47" s="762"/>
      <c r="AR47" s="762"/>
      <c r="AS47" s="762"/>
      <c r="AT47" s="762"/>
      <c r="AU47" s="762"/>
      <c r="AV47" s="762"/>
      <c r="AW47" s="762"/>
      <c r="AX47" s="762"/>
      <c r="AY47" s="762"/>
      <c r="AZ47" s="762"/>
      <c r="BA47" s="762"/>
      <c r="BB47" s="760" t="n">
        <f aca="false">SUM(AH47:BA47)</f>
        <v>0</v>
      </c>
      <c r="BC47" s="297" t="n">
        <f aca="false">t1!AS47</f>
        <v>0</v>
      </c>
    </row>
    <row r="48" customFormat="false" ht="12.75" hidden="false" customHeight="true" outlineLevel="0" collapsed="false">
      <c r="A48" s="289" t="str">
        <f aca="false">t1!A48</f>
        <v>CONTRATTISTI (a)</v>
      </c>
      <c r="B48" s="479" t="str">
        <f aca="false">t1!B48</f>
        <v>000061</v>
      </c>
      <c r="C48" s="758" t="n">
        <f aca="false">ROUND(AH48,0)</f>
        <v>0</v>
      </c>
      <c r="D48" s="758" t="n">
        <f aca="false">ROUND(AI48,0)</f>
        <v>0</v>
      </c>
      <c r="E48" s="758" t="n">
        <f aca="false">ROUND(AJ48,0)</f>
        <v>0</v>
      </c>
      <c r="F48" s="759" t="n">
        <f aca="false">ROUND(AK48,0)</f>
        <v>0</v>
      </c>
      <c r="G48" s="759" t="n">
        <f aca="false">ROUND(AL48,0)</f>
        <v>0</v>
      </c>
      <c r="H48" s="759" t="n">
        <f aca="false">ROUND(AM48,0)</f>
        <v>0</v>
      </c>
      <c r="I48" s="759" t="n">
        <f aca="false">ROUND(AN48,0)</f>
        <v>0</v>
      </c>
      <c r="J48" s="759" t="n">
        <f aca="false">ROUND(AO48,0)</f>
        <v>0</v>
      </c>
      <c r="K48" s="759" t="n">
        <f aca="false">ROUND(AP48,0)</f>
        <v>0</v>
      </c>
      <c r="L48" s="759" t="n">
        <f aca="false">ROUND(AQ48,0)</f>
        <v>0</v>
      </c>
      <c r="M48" s="759" t="n">
        <f aca="false">ROUND(AR48,0)</f>
        <v>0</v>
      </c>
      <c r="N48" s="759" t="n">
        <f aca="false">ROUND(AS48,0)</f>
        <v>0</v>
      </c>
      <c r="O48" s="759" t="n">
        <f aca="false">ROUND(AT48,0)</f>
        <v>0</v>
      </c>
      <c r="P48" s="759" t="n">
        <f aca="false">ROUND(AU48,0)</f>
        <v>0</v>
      </c>
      <c r="Q48" s="759" t="n">
        <f aca="false">ROUND(AV48,0)</f>
        <v>0</v>
      </c>
      <c r="R48" s="759" t="n">
        <f aca="false">ROUND(AW48,0)</f>
        <v>0</v>
      </c>
      <c r="S48" s="759" t="n">
        <f aca="false">ROUND(AX48,0)</f>
        <v>0</v>
      </c>
      <c r="T48" s="759" t="n">
        <f aca="false">ROUND(AY48,0)</f>
        <v>0</v>
      </c>
      <c r="U48" s="759" t="n">
        <f aca="false">ROUND(AZ48,0)</f>
        <v>0</v>
      </c>
      <c r="V48" s="759" t="n">
        <f aca="false">ROUND(BA48,0)</f>
        <v>0</v>
      </c>
      <c r="W48" s="760" t="n">
        <f aca="false">SUM(C48:V48)</f>
        <v>0</v>
      </c>
      <c r="X48" s="297" t="n">
        <f aca="false">t1!N48</f>
        <v>0</v>
      </c>
      <c r="AH48" s="761"/>
      <c r="AI48" s="761"/>
      <c r="AJ48" s="761"/>
      <c r="AK48" s="762"/>
      <c r="AL48" s="762"/>
      <c r="AM48" s="762"/>
      <c r="AN48" s="762"/>
      <c r="AO48" s="762"/>
      <c r="AP48" s="762"/>
      <c r="AQ48" s="762"/>
      <c r="AR48" s="762"/>
      <c r="AS48" s="762"/>
      <c r="AT48" s="762"/>
      <c r="AU48" s="762"/>
      <c r="AV48" s="762"/>
      <c r="AW48" s="762"/>
      <c r="AX48" s="762"/>
      <c r="AY48" s="762"/>
      <c r="AZ48" s="762"/>
      <c r="BA48" s="762"/>
      <c r="BB48" s="760" t="n">
        <f aca="false">SUM(AH48:BA48)</f>
        <v>0</v>
      </c>
      <c r="BC48" s="297" t="n">
        <f aca="false">t1!AS48</f>
        <v>0</v>
      </c>
    </row>
    <row r="49" customFormat="false" ht="12.75" hidden="false" customHeight="true" outlineLevel="0" collapsed="false">
      <c r="A49" s="289" t="str">
        <f aca="false">t1!A49</f>
        <v>COLLABORATORE A T.D. ART. 90 TUEL (b)</v>
      </c>
      <c r="B49" s="479" t="str">
        <f aca="false">t1!B49</f>
        <v>000096</v>
      </c>
      <c r="C49" s="758" t="n">
        <f aca="false">ROUND(AH49,0)</f>
        <v>0</v>
      </c>
      <c r="D49" s="758" t="n">
        <f aca="false">ROUND(AI49,0)</f>
        <v>0</v>
      </c>
      <c r="E49" s="758" t="n">
        <f aca="false">ROUND(AJ49,0)</f>
        <v>0</v>
      </c>
      <c r="F49" s="759" t="n">
        <f aca="false">ROUND(AK49,0)</f>
        <v>0</v>
      </c>
      <c r="G49" s="759" t="n">
        <f aca="false">ROUND(AL49,0)</f>
        <v>0</v>
      </c>
      <c r="H49" s="759" t="n">
        <f aca="false">ROUND(AM49,0)</f>
        <v>0</v>
      </c>
      <c r="I49" s="759" t="n">
        <f aca="false">ROUND(AN49,0)</f>
        <v>0</v>
      </c>
      <c r="J49" s="759" t="n">
        <f aca="false">ROUND(AO49,0)</f>
        <v>0</v>
      </c>
      <c r="K49" s="759" t="n">
        <f aca="false">ROUND(AP49,0)</f>
        <v>0</v>
      </c>
      <c r="L49" s="759" t="n">
        <f aca="false">ROUND(AQ49,0)</f>
        <v>0</v>
      </c>
      <c r="M49" s="759" t="n">
        <f aca="false">ROUND(AR49,0)</f>
        <v>0</v>
      </c>
      <c r="N49" s="759" t="n">
        <f aca="false">ROUND(AS49,0)</f>
        <v>0</v>
      </c>
      <c r="O49" s="759" t="n">
        <f aca="false">ROUND(AT49,0)</f>
        <v>0</v>
      </c>
      <c r="P49" s="759" t="n">
        <f aca="false">ROUND(AU49,0)</f>
        <v>0</v>
      </c>
      <c r="Q49" s="759" t="n">
        <f aca="false">ROUND(AV49,0)</f>
        <v>0</v>
      </c>
      <c r="R49" s="759" t="n">
        <f aca="false">ROUND(AW49,0)</f>
        <v>0</v>
      </c>
      <c r="S49" s="759" t="n">
        <f aca="false">ROUND(AX49,0)</f>
        <v>0</v>
      </c>
      <c r="T49" s="759" t="n">
        <f aca="false">ROUND(AY49,0)</f>
        <v>0</v>
      </c>
      <c r="U49" s="759" t="n">
        <f aca="false">ROUND(AZ49,0)</f>
        <v>0</v>
      </c>
      <c r="V49" s="759" t="n">
        <f aca="false">ROUND(BA49,0)</f>
        <v>0</v>
      </c>
      <c r="W49" s="760" t="n">
        <f aca="false">SUM(C49:V49)</f>
        <v>0</v>
      </c>
      <c r="X49" s="297" t="n">
        <f aca="false">t1!N49</f>
        <v>0</v>
      </c>
      <c r="AH49" s="761"/>
      <c r="AI49" s="761"/>
      <c r="AJ49" s="761"/>
      <c r="AK49" s="762"/>
      <c r="AL49" s="762"/>
      <c r="AM49" s="762"/>
      <c r="AN49" s="762"/>
      <c r="AO49" s="762"/>
      <c r="AP49" s="762"/>
      <c r="AQ49" s="762"/>
      <c r="AR49" s="762"/>
      <c r="AS49" s="762"/>
      <c r="AT49" s="762"/>
      <c r="AU49" s="762"/>
      <c r="AV49" s="762"/>
      <c r="AW49" s="762"/>
      <c r="AX49" s="762"/>
      <c r="AY49" s="762"/>
      <c r="AZ49" s="762"/>
      <c r="BA49" s="762"/>
      <c r="BB49" s="760" t="n">
        <f aca="false">SUM(AH49:BA49)</f>
        <v>0</v>
      </c>
      <c r="BC49" s="297" t="n">
        <f aca="false">t1!AS49</f>
        <v>0</v>
      </c>
    </row>
    <row r="50" customFormat="false" ht="15" hidden="false" customHeight="true" outlineLevel="0" collapsed="false">
      <c r="A50" s="763" t="s">
        <v>337</v>
      </c>
      <c r="B50" s="738"/>
      <c r="C50" s="764" t="n">
        <f aca="false">SUM(C6:C49)</f>
        <v>8623</v>
      </c>
      <c r="D50" s="764" t="n">
        <f aca="false">SUM(D6:D49)</f>
        <v>0</v>
      </c>
      <c r="E50" s="764" t="n">
        <f aca="false">SUM(E6:E49)</f>
        <v>0</v>
      </c>
      <c r="F50" s="764" t="n">
        <f aca="false">SUM(F6:F49)</f>
        <v>184060</v>
      </c>
      <c r="G50" s="764" t="n">
        <f aca="false">SUM(G6:G49)</f>
        <v>38794</v>
      </c>
      <c r="H50" s="764" t="n">
        <f aca="false">SUM(H6:H49)</f>
        <v>29070</v>
      </c>
      <c r="I50" s="764" t="n">
        <f aca="false">SUM(I6:I49)</f>
        <v>0</v>
      </c>
      <c r="J50" s="764" t="n">
        <f aca="false">SUM(J6:J49)</f>
        <v>6286</v>
      </c>
      <c r="K50" s="764" t="n">
        <f aca="false">SUM(K6:K49)</f>
        <v>0</v>
      </c>
      <c r="L50" s="764" t="n">
        <f aca="false">SUM(L6:L49)</f>
        <v>27367</v>
      </c>
      <c r="M50" s="764" t="n">
        <f aca="false">SUM(M6:M49)</f>
        <v>0</v>
      </c>
      <c r="N50" s="764" t="n">
        <f aca="false">SUM(N6:N49)</f>
        <v>22660</v>
      </c>
      <c r="O50" s="764" t="n">
        <f aca="false">SUM(O6:O49)</f>
        <v>85911</v>
      </c>
      <c r="P50" s="764" t="n">
        <f aca="false">SUM(P6:P49)</f>
        <v>21813</v>
      </c>
      <c r="Q50" s="764" t="n">
        <f aca="false">SUM(Q6:Q49)</f>
        <v>0</v>
      </c>
      <c r="R50" s="764" t="n">
        <f aca="false">SUM(R6:R49)</f>
        <v>8576</v>
      </c>
      <c r="S50" s="764" t="n">
        <f aca="false">SUM(S6:S49)</f>
        <v>0</v>
      </c>
      <c r="T50" s="764" t="n">
        <f aca="false">SUM(T6:T49)</f>
        <v>10</v>
      </c>
      <c r="U50" s="764" t="n">
        <f aca="false">SUM(U6:U49)</f>
        <v>2908</v>
      </c>
      <c r="V50" s="764" t="n">
        <f aca="false">SUM(V6:V49)</f>
        <v>8774</v>
      </c>
      <c r="W50" s="741" t="n">
        <f aca="false">SUM(W6:W49)</f>
        <v>444852</v>
      </c>
      <c r="X50" s="297"/>
      <c r="AH50" s="764" t="n">
        <f aca="false">SUM(AH6:AH49)</f>
        <v>8623</v>
      </c>
      <c r="AI50" s="764" t="n">
        <f aca="false">SUM(AI6:AI49)</f>
        <v>0</v>
      </c>
      <c r="AJ50" s="764" t="n">
        <f aca="false">SUM(AJ6:AJ49)</f>
        <v>0</v>
      </c>
      <c r="AK50" s="764" t="n">
        <f aca="false">SUM(AK6:AK49)</f>
        <v>184060</v>
      </c>
      <c r="AL50" s="764" t="n">
        <f aca="false">SUM(AL6:AL49)</f>
        <v>38794</v>
      </c>
      <c r="AM50" s="764" t="n">
        <f aca="false">SUM(AM6:AM49)</f>
        <v>29070</v>
      </c>
      <c r="AN50" s="764" t="n">
        <f aca="false">SUM(AN6:AN49)</f>
        <v>0</v>
      </c>
      <c r="AO50" s="764" t="n">
        <f aca="false">SUM(AO6:AO49)</f>
        <v>6286</v>
      </c>
      <c r="AP50" s="764" t="n">
        <f aca="false">SUM(AP6:AP49)</f>
        <v>0</v>
      </c>
      <c r="AQ50" s="764" t="n">
        <f aca="false">SUM(AQ6:AQ49)</f>
        <v>27367</v>
      </c>
      <c r="AR50" s="764" t="n">
        <f aca="false">SUM(AR6:AR49)</f>
        <v>0</v>
      </c>
      <c r="AS50" s="764" t="n">
        <f aca="false">SUM(AS6:AS49)</f>
        <v>22660</v>
      </c>
      <c r="AT50" s="764" t="n">
        <f aca="false">SUM(AT6:AT49)</f>
        <v>85911</v>
      </c>
      <c r="AU50" s="764" t="n">
        <f aca="false">SUM(AU6:AU49)</f>
        <v>21813</v>
      </c>
      <c r="AV50" s="764" t="n">
        <f aca="false">SUM(AV6:AV49)</f>
        <v>0</v>
      </c>
      <c r="AW50" s="764" t="n">
        <f aca="false">SUM(AW6:AW49)</f>
        <v>8576</v>
      </c>
      <c r="AX50" s="764" t="n">
        <f aca="false">SUM(AX6:AX49)</f>
        <v>0</v>
      </c>
      <c r="AY50" s="764" t="n">
        <f aca="false">SUM(AY6:AY49)</f>
        <v>10</v>
      </c>
      <c r="AZ50" s="764" t="n">
        <f aca="false">SUM(AZ6:AZ49)</f>
        <v>2908</v>
      </c>
      <c r="BA50" s="764" t="n">
        <f aca="false">SUM(BA6:BA49)</f>
        <v>8774</v>
      </c>
      <c r="BB50" s="741" t="n">
        <f aca="false">SUM(BB6:BB49)</f>
        <v>444852</v>
      </c>
      <c r="BC50" s="297"/>
    </row>
    <row r="51" customFormat="false" ht="11.25" hidden="false" customHeight="false" outlineLevel="0" collapsed="false">
      <c r="A51" s="267" t="str">
        <f aca="false">t1!$A$201</f>
        <v>(a) personale a tempo indeterminato al quale viene applicato un contratto di lavoro di tipo privatistico (es.:tipografico,chimico,edile,metalmeccanico,portierato, ecc.)</v>
      </c>
      <c r="W51" s="578"/>
      <c r="X51" s="578"/>
      <c r="Y51" s="578"/>
      <c r="Z51" s="578"/>
      <c r="AA51" s="578"/>
      <c r="BB51" s="578"/>
      <c r="BC51" s="578"/>
      <c r="BD51" s="578"/>
      <c r="BE51" s="578"/>
    </row>
    <row r="52" customFormat="false" ht="11.25" hidden="false" customHeight="false" outlineLevel="0" collapsed="false">
      <c r="A52" s="267" t="str">
        <f aca="false">t1!$A$202</f>
        <v>(b) cfr." istruzioni generali e specifiche di comparto" e "glossario"</v>
      </c>
    </row>
    <row r="53" customFormat="false" ht="11.25" hidden="false" customHeight="false" outlineLevel="0" collapsed="false">
      <c r="A53" s="267" t="s">
        <v>519</v>
      </c>
      <c r="B53" s="551"/>
      <c r="C53" s="550"/>
      <c r="D53" s="550"/>
      <c r="E53" s="550"/>
      <c r="F53" s="550"/>
      <c r="G53" s="550"/>
      <c r="H53" s="550"/>
      <c r="I53" s="550"/>
      <c r="J53" s="550"/>
      <c r="K53" s="550"/>
      <c r="L53" s="550"/>
      <c r="M53" s="550"/>
      <c r="N53" s="550"/>
      <c r="O53" s="550"/>
      <c r="P53" s="550"/>
      <c r="Q53" s="550"/>
      <c r="R53" s="550"/>
      <c r="S53" s="550"/>
      <c r="T53" s="550"/>
      <c r="U53" s="550"/>
      <c r="V53" s="550"/>
      <c r="W53" s="550"/>
      <c r="X53" s="550"/>
      <c r="Y53" s="550"/>
      <c r="Z53" s="550"/>
      <c r="AA53" s="550"/>
      <c r="AH53" s="550"/>
      <c r="AI53" s="550"/>
      <c r="AJ53" s="550"/>
      <c r="AK53" s="550"/>
      <c r="AL53" s="550"/>
      <c r="AM53" s="550"/>
      <c r="AN53" s="550"/>
      <c r="AO53" s="550"/>
      <c r="AP53" s="550"/>
      <c r="AQ53" s="550"/>
      <c r="AR53" s="550"/>
      <c r="AS53" s="550"/>
      <c r="AT53" s="550"/>
      <c r="AU53" s="550"/>
      <c r="AV53" s="550"/>
      <c r="AW53" s="550"/>
      <c r="AX53" s="550"/>
      <c r="AY53" s="550"/>
      <c r="AZ53" s="550"/>
      <c r="BA53" s="550"/>
      <c r="BB53" s="550"/>
      <c r="BC53" s="550"/>
      <c r="BD53" s="550"/>
      <c r="BE53" s="550"/>
    </row>
    <row r="54" customFormat="false" ht="11.25" hidden="false" customHeight="false" outlineLevel="0" collapsed="false">
      <c r="A54" s="765"/>
    </row>
    <row r="55" customFormat="false" ht="11.25" hidden="false" customHeight="false" outlineLevel="0" collapsed="false">
      <c r="A55" s="765"/>
    </row>
    <row r="56" customFormat="false" ht="11.25" hidden="false" customHeight="false" outlineLevel="0" collapsed="false">
      <c r="A56" s="320"/>
    </row>
  </sheetData>
  <sheetProtection sheet="true" password="ea98" formatColumns="false" selectLockedCells="true"/>
  <mergeCells count="2">
    <mergeCell ref="C3:W3"/>
    <mergeCell ref="AH3:BB3"/>
  </mergeCells>
  <conditionalFormatting sqref="A6:W49 AH6:BB49">
    <cfRule type="expression" priority="2" aboveAverage="0" equalAverage="0" bottom="0" percent="0" rank="0" text="" dxfId="14">
      <formula>$X6&gt;0</formula>
    </cfRule>
  </conditionalFormatting>
  <dataValidations count="1">
    <dataValidation allowBlank="true" error="INSERIRE SOLO NUMERI INTERI" errorStyle="stop" errorTitle="ERRORE NEL DATO IMMESSO" operator="between" showDropDown="false" showErrorMessage="true" showInputMessage="false" sqref="AH6:BA49" type="whole">
      <formula1>1</formula1>
      <formula2>999999999999</formula2>
    </dataValidation>
  </dataValidations>
  <printOptions headings="false" gridLines="false" gridLinesSet="true" horizontalCentered="true" verticalCentered="true"/>
  <pageMargins left="0" right="0" top="0.157638888888889" bottom="0.1576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18" activePane="bottomLeft" state="frozen"/>
      <selection pane="topLeft" activeCell="A1" activeCellId="0" sqref="A1"/>
      <selection pane="bottomLeft" activeCell="A32" activeCellId="0" sqref="A32"/>
    </sheetView>
  </sheetViews>
  <sheetFormatPr defaultColWidth="9.28515625" defaultRowHeight="10.5" zeroHeight="false" outlineLevelRow="0" outlineLevelCol="0"/>
  <cols>
    <col collapsed="false" customWidth="true" hidden="false" outlineLevel="0" max="1" min="1" style="0" width="87.82"/>
    <col collapsed="false" customWidth="true" hidden="false" outlineLevel="0" max="2" min="2" style="0" width="17.99"/>
    <col collapsed="false" customWidth="true" hidden="true" outlineLevel="0" max="3" min="3" style="0" width="17.99"/>
    <col collapsed="false" customWidth="true" hidden="false" outlineLevel="0" max="4" min="4" style="0" width="20.65"/>
    <col collapsed="false" customWidth="true" hidden="false" outlineLevel="0" max="5" min="5" style="0" width="7.82"/>
    <col collapsed="false" customWidth="true" hidden="false" outlineLevel="0" max="6" min="6" style="0" width="12.49"/>
    <col collapsed="false" customWidth="true" hidden="true" outlineLevel="0" max="7" min="7" style="0" width="3.5"/>
    <col collapsed="false" customWidth="true" hidden="false" outlineLevel="0" max="8" min="8" style="0" width="9.16"/>
  </cols>
  <sheetData>
    <row r="1" s="267" customFormat="tru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320"/>
      <c r="F1" s="320"/>
      <c r="G1" s="320"/>
      <c r="H1" s="492"/>
      <c r="I1" s="320"/>
      <c r="J1" s="320"/>
      <c r="K1" s="320"/>
      <c r="L1" s="320"/>
      <c r="N1" s="0"/>
    </row>
    <row r="2" customFormat="false" ht="30" hidden="false" customHeight="true" outlineLevel="0" collapsed="false">
      <c r="A2" s="322"/>
      <c r="B2" s="766"/>
      <c r="C2" s="766"/>
      <c r="D2" s="766"/>
    </row>
    <row r="3" customFormat="false" ht="21.75" hidden="false" customHeight="true" outlineLevel="0" collapsed="false">
      <c r="A3" s="767" t="s">
        <v>563</v>
      </c>
      <c r="B3" s="768" t="s">
        <v>564</v>
      </c>
      <c r="C3" s="769"/>
      <c r="D3" s="770" t="s">
        <v>565</v>
      </c>
    </row>
    <row r="4" s="775" customFormat="true" ht="23.25" hidden="false" customHeight="true" outlineLevel="0" collapsed="false">
      <c r="A4" s="771" t="s">
        <v>566</v>
      </c>
      <c r="B4" s="772" t="s">
        <v>567</v>
      </c>
      <c r="C4" s="773" t="n">
        <f aca="false">ROUND(D4,0)</f>
        <v>13470</v>
      </c>
      <c r="D4" s="774" t="n">
        <v>13470</v>
      </c>
    </row>
    <row r="5" s="775" customFormat="true" ht="23.25" hidden="false" customHeight="true" outlineLevel="0" collapsed="false">
      <c r="A5" s="776" t="s">
        <v>568</v>
      </c>
      <c r="B5" s="777" t="s">
        <v>569</v>
      </c>
      <c r="C5" s="778" t="n">
        <f aca="false">ROUND(D5,0)</f>
        <v>0</v>
      </c>
      <c r="D5" s="774"/>
    </row>
    <row r="6" s="775" customFormat="true" ht="23.25" hidden="false" customHeight="true" outlineLevel="0" collapsed="false">
      <c r="A6" s="776" t="s">
        <v>570</v>
      </c>
      <c r="B6" s="779" t="s">
        <v>571</v>
      </c>
      <c r="C6" s="780" t="n">
        <f aca="false">ROUND(D6,0)</f>
        <v>29276</v>
      </c>
      <c r="D6" s="774" t="n">
        <v>29276</v>
      </c>
    </row>
    <row r="7" s="775" customFormat="true" ht="23.25" hidden="false" customHeight="true" outlineLevel="0" collapsed="false">
      <c r="A7" s="776" t="s">
        <v>572</v>
      </c>
      <c r="B7" s="781" t="s">
        <v>573</v>
      </c>
      <c r="C7" s="778" t="n">
        <f aca="false">ROUND(D7,0)</f>
        <v>3222</v>
      </c>
      <c r="D7" s="774" t="n">
        <v>3222</v>
      </c>
    </row>
    <row r="8" s="775" customFormat="true" ht="23.25" hidden="false" customHeight="true" outlineLevel="0" collapsed="false">
      <c r="A8" s="782" t="s">
        <v>574</v>
      </c>
      <c r="B8" s="779" t="s">
        <v>575</v>
      </c>
      <c r="C8" s="780" t="n">
        <f aca="false">ROUND(D8,0)</f>
        <v>0</v>
      </c>
      <c r="D8" s="774"/>
    </row>
    <row r="9" s="775" customFormat="true" ht="23.25" hidden="false" customHeight="true" outlineLevel="0" collapsed="false">
      <c r="A9" s="783" t="s">
        <v>576</v>
      </c>
      <c r="B9" s="781" t="s">
        <v>577</v>
      </c>
      <c r="C9" s="778" t="n">
        <f aca="false">ROUND(D9,0)</f>
        <v>0</v>
      </c>
      <c r="D9" s="784"/>
    </row>
    <row r="10" s="775" customFormat="true" ht="23.25" hidden="false" customHeight="true" outlineLevel="0" collapsed="false">
      <c r="A10" s="785" t="s">
        <v>578</v>
      </c>
      <c r="B10" s="779" t="s">
        <v>579</v>
      </c>
      <c r="C10" s="780" t="n">
        <f aca="false">ROUND(D10,0)</f>
        <v>0</v>
      </c>
      <c r="D10" s="774"/>
    </row>
    <row r="11" s="775" customFormat="true" ht="23.25" hidden="false" customHeight="true" outlineLevel="0" collapsed="false">
      <c r="A11" s="782" t="s">
        <v>580</v>
      </c>
      <c r="B11" s="786" t="s">
        <v>581</v>
      </c>
      <c r="C11" s="780" t="n">
        <f aca="false">ROUND(D11,0)</f>
        <v>0</v>
      </c>
      <c r="D11" s="774"/>
    </row>
    <row r="12" s="775" customFormat="true" ht="23.25" hidden="false" customHeight="true" outlineLevel="0" collapsed="false">
      <c r="A12" s="782" t="s">
        <v>582</v>
      </c>
      <c r="B12" s="786" t="s">
        <v>583</v>
      </c>
      <c r="C12" s="780" t="n">
        <f aca="false">ROUND(D12,0)</f>
        <v>0</v>
      </c>
      <c r="D12" s="774"/>
    </row>
    <row r="13" s="775" customFormat="true" ht="23.25" hidden="false" customHeight="true" outlineLevel="0" collapsed="false">
      <c r="A13" s="782" t="s">
        <v>584</v>
      </c>
      <c r="B13" s="779" t="s">
        <v>585</v>
      </c>
      <c r="C13" s="780" t="n">
        <f aca="false">ROUND(D13,0)</f>
        <v>0</v>
      </c>
      <c r="D13" s="774"/>
    </row>
    <row r="14" s="775" customFormat="true" ht="23.25" hidden="false" customHeight="true" outlineLevel="0" collapsed="false">
      <c r="A14" s="782" t="s">
        <v>586</v>
      </c>
      <c r="B14" s="779" t="s">
        <v>587</v>
      </c>
      <c r="C14" s="780" t="n">
        <f aca="false">ROUND(D14,0)</f>
        <v>42863</v>
      </c>
      <c r="D14" s="774" t="n">
        <v>42863</v>
      </c>
    </row>
    <row r="15" s="775" customFormat="true" ht="23.25" hidden="false" customHeight="true" outlineLevel="0" collapsed="false">
      <c r="A15" s="783" t="s">
        <v>588</v>
      </c>
      <c r="B15" s="781" t="s">
        <v>589</v>
      </c>
      <c r="C15" s="778" t="n">
        <f aca="false">ROUND(D15,0)</f>
        <v>1876</v>
      </c>
      <c r="D15" s="784" t="n">
        <v>1876</v>
      </c>
    </row>
    <row r="16" s="775" customFormat="true" ht="23.25" hidden="false" customHeight="true" outlineLevel="0" collapsed="false">
      <c r="A16" s="785" t="s">
        <v>590</v>
      </c>
      <c r="B16" s="777" t="s">
        <v>591</v>
      </c>
      <c r="C16" s="787" t="n">
        <f aca="false">ROUND(D16,0)</f>
        <v>0</v>
      </c>
      <c r="D16" s="784"/>
    </row>
    <row r="17" s="775" customFormat="true" ht="23.25" hidden="false" customHeight="true" outlineLevel="0" collapsed="false">
      <c r="A17" s="788" t="s">
        <v>592</v>
      </c>
      <c r="B17" s="779" t="s">
        <v>593</v>
      </c>
      <c r="C17" s="780" t="n">
        <f aca="false">ROUND(D17,0)</f>
        <v>0</v>
      </c>
      <c r="D17" s="774"/>
    </row>
    <row r="18" s="790" customFormat="true" ht="23.25" hidden="false" customHeight="true" outlineLevel="0" collapsed="false">
      <c r="A18" s="789" t="s">
        <v>594</v>
      </c>
      <c r="B18" s="786" t="s">
        <v>595</v>
      </c>
      <c r="C18" s="780" t="n">
        <f aca="false">ROUND(D18,0)</f>
        <v>327</v>
      </c>
      <c r="D18" s="784" t="n">
        <v>327</v>
      </c>
    </row>
    <row r="19" s="790" customFormat="true" ht="23.25" hidden="false" customHeight="true" outlineLevel="0" collapsed="false">
      <c r="A19" s="771" t="s">
        <v>596</v>
      </c>
      <c r="B19" s="786" t="s">
        <v>597</v>
      </c>
      <c r="C19" s="780" t="n">
        <f aca="false">ROUND(D19,0)</f>
        <v>230</v>
      </c>
      <c r="D19" s="774" t="n">
        <v>230</v>
      </c>
    </row>
    <row r="20" s="267" customFormat="true" ht="23.25" hidden="false" customHeight="true" outlineLevel="0" collapsed="false">
      <c r="A20" s="771" t="s">
        <v>598</v>
      </c>
      <c r="B20" s="779" t="s">
        <v>599</v>
      </c>
      <c r="C20" s="780" t="n">
        <f aca="false">ROUND(D20,0)</f>
        <v>455202</v>
      </c>
      <c r="D20" s="774" t="n">
        <v>455202</v>
      </c>
      <c r="G20" s="791" t="s">
        <v>600</v>
      </c>
    </row>
    <row r="21" s="790" customFormat="true" ht="23.25" hidden="false" customHeight="true" outlineLevel="0" collapsed="false">
      <c r="A21" s="771" t="s">
        <v>601</v>
      </c>
      <c r="B21" s="781" t="s">
        <v>602</v>
      </c>
      <c r="C21" s="778" t="n">
        <f aca="false">ROUND(D21,0)</f>
        <v>0</v>
      </c>
      <c r="D21" s="774"/>
      <c r="G21" s="792" t="s">
        <v>603</v>
      </c>
    </row>
    <row r="22" s="790" customFormat="true" ht="23.25" hidden="false" customHeight="true" outlineLevel="0" collapsed="false">
      <c r="A22" s="771" t="s">
        <v>604</v>
      </c>
      <c r="B22" s="779" t="s">
        <v>605</v>
      </c>
      <c r="C22" s="780" t="n">
        <f aca="false">ROUND(D22,0)</f>
        <v>136716</v>
      </c>
      <c r="D22" s="774" t="n">
        <v>136716</v>
      </c>
      <c r="F22" s="793" t="s">
        <v>606</v>
      </c>
      <c r="G22" s="794" t="n">
        <v>2</v>
      </c>
    </row>
    <row r="23" s="790" customFormat="true" ht="23.25" hidden="false" customHeight="true" outlineLevel="0" collapsed="false">
      <c r="A23" s="771" t="s">
        <v>607</v>
      </c>
      <c r="B23" s="781" t="s">
        <v>608</v>
      </c>
      <c r="C23" s="778" t="n">
        <f aca="false">ROUND(D23,0)</f>
        <v>0</v>
      </c>
      <c r="D23" s="774"/>
    </row>
    <row r="24" s="790" customFormat="true" ht="23.25" hidden="false" customHeight="true" outlineLevel="0" collapsed="false">
      <c r="A24" s="795" t="s">
        <v>609</v>
      </c>
      <c r="B24" s="779" t="s">
        <v>610</v>
      </c>
      <c r="C24" s="796" t="n">
        <f aca="false">ROUND(D24,0)</f>
        <v>0</v>
      </c>
      <c r="D24" s="797"/>
    </row>
    <row r="25" s="790" customFormat="true" ht="23.25" hidden="false" customHeight="true" outlineLevel="0" collapsed="false">
      <c r="A25" s="798" t="s">
        <v>611</v>
      </c>
      <c r="B25" s="786" t="s">
        <v>612</v>
      </c>
      <c r="C25" s="799" t="n">
        <f aca="false">ROUND(D25,0)</f>
        <v>56933</v>
      </c>
      <c r="D25" s="797" t="n">
        <v>56933</v>
      </c>
    </row>
    <row r="26" s="790" customFormat="true" ht="23.25" hidden="false" customHeight="true" outlineLevel="0" collapsed="false">
      <c r="A26" s="798" t="s">
        <v>613</v>
      </c>
      <c r="B26" s="786" t="s">
        <v>614</v>
      </c>
      <c r="C26" s="799" t="n">
        <f aca="false">ROUND(D26,0)</f>
        <v>0</v>
      </c>
      <c r="D26" s="797"/>
    </row>
    <row r="27" s="790" customFormat="true" ht="23.25" hidden="false" customHeight="true" outlineLevel="0" collapsed="false">
      <c r="A27" s="798" t="s">
        <v>615</v>
      </c>
      <c r="B27" s="786" t="s">
        <v>616</v>
      </c>
      <c r="C27" s="799" t="n">
        <f aca="false">ROUND(D27,0)</f>
        <v>0</v>
      </c>
      <c r="D27" s="797"/>
    </row>
    <row r="28" s="790" customFormat="true" ht="23.25" hidden="false" customHeight="true" outlineLevel="0" collapsed="false">
      <c r="A28" s="783" t="s">
        <v>617</v>
      </c>
      <c r="B28" s="779" t="s">
        <v>618</v>
      </c>
      <c r="C28" s="800" t="n">
        <f aca="false">ROUND(D28,0)</f>
        <v>8171</v>
      </c>
      <c r="D28" s="784" t="n">
        <v>8171</v>
      </c>
    </row>
    <row r="29" s="790" customFormat="true" ht="23.25" hidden="false" customHeight="true" outlineLevel="0" collapsed="false">
      <c r="A29" s="801" t="s">
        <v>619</v>
      </c>
      <c r="B29" s="802" t="s">
        <v>620</v>
      </c>
      <c r="C29" s="803" t="n">
        <f aca="false">ROUND(D29,0)</f>
        <v>0</v>
      </c>
      <c r="D29" s="804"/>
    </row>
    <row r="30" s="790" customFormat="true" ht="15" hidden="false" customHeight="true" outlineLevel="0" collapsed="false">
      <c r="A30" s="805" t="str">
        <f aca="false">IF(G22=1,"ATTENZIONE è stata dichiarata IRAP commerciale. Controllare l'importo inserito!"," ")</f>
        <v> </v>
      </c>
      <c r="B30" s="805"/>
      <c r="C30" s="805"/>
      <c r="D30" s="805"/>
    </row>
    <row r="31" s="790" customFormat="true" ht="15" hidden="false" customHeight="true" outlineLevel="0" collapsed="false">
      <c r="A31" s="806" t="s">
        <v>621</v>
      </c>
      <c r="B31" s="806"/>
      <c r="C31" s="806"/>
      <c r="D31" s="806"/>
    </row>
    <row r="32" s="790" customFormat="true" ht="95.1" hidden="false" customHeight="true" outlineLevel="0" collapsed="false">
      <c r="A32" s="807" t="s">
        <v>622</v>
      </c>
      <c r="B32" s="807"/>
      <c r="C32" s="807"/>
      <c r="D32" s="807"/>
      <c r="E32" s="808" t="str">
        <f aca="false">IF(AND(A32="",(D25+D26)&gt;0),"ATTENZIONE!  Inserire nel campo NOTE l'elenco delle Istituzioni ed il relativo importo dei rimborsi EFFETTUATI!",IF(AND(A32&lt;&gt;"",(D25+D26)=0),"ATTENZIONE!  il campo NOTE non deve essere compilato in assenza di rimborsi",""))</f>
        <v/>
      </c>
      <c r="F32" s="808"/>
      <c r="G32" s="808"/>
      <c r="H32" s="808"/>
    </row>
    <row r="33" s="790" customFormat="true" ht="15" hidden="false" customHeight="true" outlineLevel="0" collapsed="false">
      <c r="A33" s="805" t="str">
        <f aca="false">IF(LEN(A35)&gt;1000,"IL NUMERO MASSIMO DI CARATTERI CONSENTITI NEL CAMPO NOTE SOTTOSTANTE E' DI 1000","")</f>
        <v/>
      </c>
      <c r="B33" s="805"/>
      <c r="C33" s="805"/>
      <c r="D33" s="805"/>
    </row>
    <row r="34" s="790" customFormat="true" ht="15" hidden="false" customHeight="true" outlineLevel="0" collapsed="false">
      <c r="A34" s="806" t="s">
        <v>623</v>
      </c>
      <c r="B34" s="806"/>
      <c r="C34" s="806"/>
      <c r="D34" s="806"/>
    </row>
    <row r="35" s="790" customFormat="true" ht="95.1" hidden="false" customHeight="true" outlineLevel="0" collapsed="false">
      <c r="A35" s="807" t="s">
        <v>624</v>
      </c>
      <c r="B35" s="807"/>
      <c r="C35" s="807"/>
      <c r="D35" s="807"/>
      <c r="E35" s="808" t="str">
        <f aca="false">IF(AND(A35="",(D27+D28+D29)&gt;0),"ATTENZIONE!  Inserire nel campo NOTE l'elenco delle Istituzioni ed il relativo importo dei rimborsi RICEVUTI!",IF(AND(A35&lt;&gt;"",(D27+D28+D29)=0),"ATTENZIONE!  il campo NOTE non deve essere compilato in assenza di rimborsi",""))</f>
        <v/>
      </c>
      <c r="F35" s="808"/>
      <c r="G35" s="808"/>
      <c r="H35" s="808"/>
    </row>
    <row r="36" s="790" customFormat="true" ht="23.25" hidden="false" customHeight="true" outlineLevel="0" collapsed="false">
      <c r="A36" s="267" t="s">
        <v>625</v>
      </c>
      <c r="B36" s="0"/>
      <c r="C36" s="0"/>
    </row>
    <row r="37" customFormat="false" ht="25.5" hidden="false" customHeight="true" outlineLevel="0" collapsed="false">
      <c r="A37" s="809" t="s">
        <v>626</v>
      </c>
      <c r="B37" s="809"/>
      <c r="C37" s="809"/>
      <c r="D37" s="809"/>
    </row>
    <row r="38" customFormat="false" ht="25.5" hidden="false" customHeight="true" outlineLevel="0" collapsed="false">
      <c r="A38" s="809" t="s">
        <v>627</v>
      </c>
      <c r="B38" s="809"/>
      <c r="C38" s="809"/>
      <c r="D38" s="809"/>
    </row>
    <row r="57" customFormat="false" ht="10.5" hidden="false" customHeight="false" outlineLevel="0" collapsed="false">
      <c r="A57" s="810"/>
    </row>
  </sheetData>
  <sheetProtection sheet="true" password="ea98" formatColumns="false" selectLockedCells="true"/>
  <mergeCells count="12">
    <mergeCell ref="A1:D1"/>
    <mergeCell ref="B2:D2"/>
    <mergeCell ref="A30:D30"/>
    <mergeCell ref="A31:D31"/>
    <mergeCell ref="A32:D32"/>
    <mergeCell ref="E32:H32"/>
    <mergeCell ref="A33:D33"/>
    <mergeCell ref="A34:D34"/>
    <mergeCell ref="A35:D35"/>
    <mergeCell ref="E35:H35"/>
    <mergeCell ref="A37:D37"/>
    <mergeCell ref="A38:D38"/>
  </mergeCells>
  <dataValidations count="4">
    <dataValidation allowBlank="true" error="INSERIRE SOLO NUMERI INTERI" errorStyle="stop" errorTitle="ERRORE NEL DATO IMMESSO" operator="between" showDropDown="false" showErrorMessage="true" showInputMessage="false" sqref="D4:D24" type="whole">
      <formula1>1</formula1>
      <formula2>999999999999</formula2>
    </dataValidation>
    <dataValidation allowBlank="true" error="E' stato superato il limite di 1000 caratteri" errorStyle="stop" errorTitle="ATTENZIONE ! ! ! " operator="between" showDropDown="false" showErrorMessage="true" showInputMessage="false" sqref="A32:D32 A35:D35" type="textLength">
      <formula1>0</formula1>
      <formula2>1000</formula2>
    </dataValidation>
    <dataValidation allowBlank="true" error="INSERIRE SOLO NUMERI INTERI" errorStyle="stop" errorTitle="ERRORE NEL DATO IMMESSO" operator="between" prompt="Inserire nel campo NOTE sottostante il nome delle Istituzioni da cui si ricevono i rimborsi ed i relativi importi" promptTitle="ATTENZIONE" showDropDown="false" showErrorMessage="true" showInputMessage="true" sqref="D27:D29" type="whole">
      <formula1>1</formula1>
      <formula2>999999999999</formula2>
    </dataValidation>
    <dataValidation allowBlank="true" error="INSERIRE SOLO NUMERI INTERI" errorStyle="stop" errorTitle="ERRORE NEL DATO IMMESSO" operator="between" prompt="Inserire nel campo NOTE sottostante il nome delle Istituzioni che ricevono i rimborsi ed i relativi importi" promptTitle="ATTENZIONE" showDropDown="false" showErrorMessage="true" showInputMessage="true" sqref="D25:D26" type="whole">
      <formula1>1</formula1>
      <formula2>999999999999</formula2>
    </dataValidation>
  </dataValidations>
  <printOptions headings="false" gridLines="false" gridLinesSet="true" horizontalCentered="true" verticalCentered="true"/>
  <pageMargins left="0" right="0" top="0.196527777777778" bottom="0.1576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46"/>
  <sheetViews>
    <sheetView showFormulas="false" showGridLines="false" showRowColHeaders="true" showZeros="true" rightToLeft="false" tabSelected="false" showOutlineSymbols="true" defaultGridColor="true" view="normal" topLeftCell="D4" colorId="64" zoomScale="150" zoomScaleNormal="150" zoomScalePageLayoutView="100" workbookViewId="0">
      <selection pane="topLeft" activeCell="G9" activeCellId="0" sqref="G9"/>
    </sheetView>
  </sheetViews>
  <sheetFormatPr defaultColWidth="9.328125" defaultRowHeight="10.5" zeroHeight="false" outlineLevelRow="0" outlineLevelCol="0"/>
  <cols>
    <col collapsed="false" customWidth="true" hidden="false" outlineLevel="0" max="1" min="1" style="811" width="67.5"/>
    <col collapsed="false" customWidth="true" hidden="false" outlineLevel="0" max="2" min="2" style="812" width="11.49"/>
    <col collapsed="false" customWidth="true" hidden="false" outlineLevel="0" max="3" min="3" style="811" width="20.82"/>
    <col collapsed="false" customWidth="true" hidden="false" outlineLevel="0" max="4" min="4" style="811" width="2.82"/>
    <col collapsed="false" customWidth="true" hidden="false" outlineLevel="0" max="5" min="5" style="811" width="67.5"/>
    <col collapsed="false" customWidth="true" hidden="false" outlineLevel="0" max="6" min="6" style="811" width="11.49"/>
    <col collapsed="false" customWidth="true" hidden="false" outlineLevel="0" max="7" min="7" style="811" width="20.82"/>
    <col collapsed="false" customWidth="true" hidden="false" outlineLevel="0" max="8" min="8" style="811" width="40.82"/>
    <col collapsed="false" customWidth="false" hidden="false" outlineLevel="0" max="14" min="9" style="811" width="9.33"/>
    <col collapsed="false" customWidth="true" hidden="true" outlineLevel="0" max="17" min="15" style="813" width="14.16"/>
    <col collapsed="false" customWidth="true" hidden="true" outlineLevel="0" max="18" min="18" style="814" width="14.16"/>
    <col collapsed="false" customWidth="false" hidden="true" outlineLevel="0" max="19" min="19" style="814" width="9.33"/>
    <col collapsed="false" customWidth="true" hidden="true" outlineLevel="0" max="22" min="20" style="813" width="14.16"/>
    <col collapsed="false" customWidth="true" hidden="true" outlineLevel="0" max="23" min="23" style="814" width="14.16"/>
    <col collapsed="false" customWidth="false" hidden="false" outlineLevel="0" max="257" min="24" style="811" width="9.33"/>
  </cols>
  <sheetData>
    <row r="1" s="817" customFormat="true" ht="43.5" hidden="false" customHeight="true" outlineLevel="0" collapsed="false">
      <c r="A1" s="815" t="str">
        <f aca="false">t1!$A$1</f>
        <v>COMPARTO REGIONI ED AUTONOMIE LOCALI - anno 2017</v>
      </c>
      <c r="B1" s="815"/>
      <c r="C1" s="815"/>
      <c r="D1" s="815"/>
      <c r="E1" s="815"/>
      <c r="F1" s="815"/>
      <c r="G1" s="815"/>
      <c r="H1" s="816" t="s">
        <v>123</v>
      </c>
      <c r="O1" s="818"/>
      <c r="P1" s="818"/>
      <c r="Q1" s="819"/>
      <c r="R1" s="820"/>
      <c r="S1" s="820"/>
      <c r="T1" s="818"/>
      <c r="U1" s="818"/>
      <c r="V1" s="819"/>
      <c r="W1" s="820"/>
    </row>
    <row r="2" customFormat="false" ht="42" hidden="false" customHeight="true" outlineLevel="0" collapsed="false">
      <c r="B2" s="811"/>
      <c r="E2" s="821"/>
      <c r="F2" s="821"/>
      <c r="G2" s="821"/>
      <c r="O2" s="818"/>
      <c r="P2" s="818"/>
      <c r="T2" s="818"/>
      <c r="U2" s="818"/>
    </row>
    <row r="3" customFormat="false" ht="25.5" hidden="false" customHeight="true" outlineLevel="0" collapsed="false">
      <c r="A3" s="822" t="s">
        <v>628</v>
      </c>
      <c r="B3" s="822"/>
      <c r="C3" s="822"/>
      <c r="D3" s="823"/>
      <c r="E3" s="822" t="s">
        <v>629</v>
      </c>
      <c r="F3" s="822"/>
      <c r="G3" s="822"/>
      <c r="H3" s="824" t="s">
        <v>630</v>
      </c>
      <c r="I3" s="825"/>
      <c r="J3" s="825"/>
      <c r="K3" s="825"/>
      <c r="L3" s="825"/>
      <c r="O3" s="826"/>
      <c r="P3" s="826"/>
      <c r="T3" s="826"/>
      <c r="U3" s="826"/>
    </row>
    <row r="4" customFormat="false" ht="18" hidden="false" customHeight="true" outlineLevel="0" collapsed="false">
      <c r="A4" s="827" t="s">
        <v>563</v>
      </c>
      <c r="B4" s="828" t="s">
        <v>631</v>
      </c>
      <c r="C4" s="829" t="s">
        <v>632</v>
      </c>
      <c r="D4" s="830"/>
      <c r="E4" s="827" t="s">
        <v>563</v>
      </c>
      <c r="F4" s="831" t="s">
        <v>631</v>
      </c>
      <c r="G4" s="832" t="s">
        <v>632</v>
      </c>
      <c r="H4" s="833" t="str">
        <f aca="false">IF(AND(C41=0,ISBLANK('SICI(1)'!E17),ISBLANK('SICI(1)'!E19),ISBLANK('SICI(1)'!E21)),"OK",IF(AND(C41&gt;0,ISBLANK('SICI(1)'!E17),ISBLANK('SICI(1)'!E19),ISBLANK('SICI(1)'!E21)),"Attenzione: inserire le voci di costituzione del fondo unicamente in presenza di certificazione dello stesso !!!","OK"))</f>
        <v>OK</v>
      </c>
      <c r="I4" s="825"/>
      <c r="J4" s="825"/>
      <c r="K4" s="825"/>
      <c r="L4" s="825"/>
    </row>
    <row r="5" customFormat="false" ht="15" hidden="false" customHeight="true" outlineLevel="0" collapsed="false">
      <c r="A5" s="834" t="s">
        <v>633</v>
      </c>
      <c r="B5" s="835"/>
      <c r="C5" s="836"/>
      <c r="D5" s="837"/>
      <c r="E5" s="834" t="s">
        <v>633</v>
      </c>
      <c r="F5" s="835"/>
      <c r="G5" s="836"/>
      <c r="H5" s="833"/>
      <c r="O5" s="838" t="s">
        <v>634</v>
      </c>
      <c r="P5" s="838"/>
      <c r="Q5" s="838"/>
      <c r="R5" s="838"/>
      <c r="T5" s="838" t="s">
        <v>635</v>
      </c>
      <c r="U5" s="838"/>
      <c r="V5" s="838"/>
      <c r="W5" s="838"/>
    </row>
    <row r="6" customFormat="false" ht="15" hidden="false" customHeight="true" outlineLevel="0" collapsed="false">
      <c r="A6" s="839" t="s">
        <v>636</v>
      </c>
      <c r="B6" s="840"/>
      <c r="C6" s="841"/>
      <c r="D6" s="837"/>
      <c r="E6" s="842" t="s">
        <v>637</v>
      </c>
      <c r="F6" s="840"/>
      <c r="G6" s="841"/>
      <c r="H6" s="833"/>
      <c r="O6" s="843" t="s">
        <v>638</v>
      </c>
      <c r="P6" s="843" t="s">
        <v>639</v>
      </c>
      <c r="Q6" s="843" t="s">
        <v>640</v>
      </c>
      <c r="R6" s="843" t="s">
        <v>641</v>
      </c>
      <c r="T6" s="843" t="s">
        <v>638</v>
      </c>
      <c r="U6" s="843" t="s">
        <v>639</v>
      </c>
      <c r="V6" s="843" t="s">
        <v>640</v>
      </c>
      <c r="W6" s="843" t="s">
        <v>641</v>
      </c>
    </row>
    <row r="7" customFormat="false" ht="15" hidden="false" customHeight="true" outlineLevel="0" collapsed="false">
      <c r="A7" s="844" t="s">
        <v>642</v>
      </c>
      <c r="B7" s="831" t="s">
        <v>643</v>
      </c>
      <c r="C7" s="845" t="n">
        <v>228942</v>
      </c>
      <c r="D7" s="846"/>
      <c r="E7" s="844" t="s">
        <v>524</v>
      </c>
      <c r="F7" s="831" t="s">
        <v>644</v>
      </c>
      <c r="G7" s="847" t="n">
        <v>90282</v>
      </c>
      <c r="H7" s="833"/>
      <c r="I7" s="825"/>
      <c r="J7" s="825"/>
      <c r="K7" s="825"/>
      <c r="L7" s="825"/>
      <c r="O7" s="848" t="n">
        <v>8</v>
      </c>
      <c r="P7" s="848" t="n">
        <v>7</v>
      </c>
      <c r="Q7" s="813" t="str">
        <f aca="false">B7</f>
        <v>F400</v>
      </c>
      <c r="R7" s="849" t="n">
        <f aca="false">ROUND(C7,0)</f>
        <v>228942</v>
      </c>
      <c r="T7" s="848" t="n">
        <v>8</v>
      </c>
      <c r="U7" s="848" t="n">
        <v>61</v>
      </c>
      <c r="V7" s="850" t="str">
        <f aca="false">F7</f>
        <v>U448</v>
      </c>
      <c r="W7" s="849" t="n">
        <f aca="false">ROUND(G7,0)</f>
        <v>90282</v>
      </c>
    </row>
    <row r="8" customFormat="false" ht="15" hidden="false" customHeight="true" outlineLevel="0" collapsed="false">
      <c r="A8" s="844" t="s">
        <v>645</v>
      </c>
      <c r="B8" s="831" t="s">
        <v>646</v>
      </c>
      <c r="C8" s="845"/>
      <c r="D8" s="846"/>
      <c r="E8" s="844" t="s">
        <v>525</v>
      </c>
      <c r="F8" s="831" t="s">
        <v>647</v>
      </c>
      <c r="G8" s="847" t="n">
        <v>3207</v>
      </c>
      <c r="H8" s="833"/>
      <c r="I8" s="825"/>
      <c r="J8" s="825"/>
      <c r="K8" s="825"/>
      <c r="L8" s="825"/>
      <c r="O8" s="848" t="n">
        <v>8</v>
      </c>
      <c r="P8" s="848" t="n">
        <v>7</v>
      </c>
      <c r="Q8" s="813" t="str">
        <f aca="false">B8</f>
        <v>F403</v>
      </c>
      <c r="R8" s="849" t="n">
        <f aca="false">ROUND(C8,0)</f>
        <v>0</v>
      </c>
      <c r="T8" s="848" t="n">
        <v>8</v>
      </c>
      <c r="U8" s="848" t="n">
        <v>61</v>
      </c>
      <c r="V8" s="850" t="str">
        <f aca="false">F8</f>
        <v>U449</v>
      </c>
      <c r="W8" s="849" t="n">
        <f aca="false">ROUND(G8,0)</f>
        <v>3207</v>
      </c>
    </row>
    <row r="9" customFormat="false" ht="15" hidden="false" customHeight="true" outlineLevel="0" collapsed="false">
      <c r="A9" s="844" t="s">
        <v>648</v>
      </c>
      <c r="B9" s="831" t="s">
        <v>649</v>
      </c>
      <c r="C9" s="845"/>
      <c r="D9" s="846"/>
      <c r="E9" s="844" t="s">
        <v>650</v>
      </c>
      <c r="F9" s="831" t="s">
        <v>651</v>
      </c>
      <c r="G9" s="847"/>
      <c r="H9" s="833"/>
      <c r="I9" s="825"/>
      <c r="J9" s="825"/>
      <c r="K9" s="825"/>
      <c r="L9" s="825"/>
      <c r="O9" s="848" t="n">
        <v>8</v>
      </c>
      <c r="P9" s="848" t="n">
        <v>7</v>
      </c>
      <c r="Q9" s="813" t="str">
        <f aca="false">B9</f>
        <v>F65G</v>
      </c>
      <c r="R9" s="849" t="n">
        <f aca="false">ROUND(C9,0)</f>
        <v>0</v>
      </c>
      <c r="T9" s="848" t="n">
        <v>8</v>
      </c>
      <c r="U9" s="848" t="n">
        <v>61</v>
      </c>
      <c r="V9" s="850" t="str">
        <f aca="false">F9</f>
        <v>U02I</v>
      </c>
      <c r="W9" s="849" t="n">
        <f aca="false">ROUND(G9,0)</f>
        <v>0</v>
      </c>
    </row>
    <row r="10" customFormat="false" ht="15" hidden="false" customHeight="true" outlineLevel="0" collapsed="false">
      <c r="A10" s="844" t="s">
        <v>652</v>
      </c>
      <c r="B10" s="831" t="s">
        <v>653</v>
      </c>
      <c r="C10" s="845"/>
      <c r="D10" s="846"/>
      <c r="E10" s="851" t="s">
        <v>654</v>
      </c>
      <c r="F10" s="852"/>
      <c r="G10" s="853" t="n">
        <f aca="false">SUM(G7:G9)</f>
        <v>93489</v>
      </c>
      <c r="H10" s="854" t="s">
        <v>655</v>
      </c>
      <c r="I10" s="825"/>
      <c r="J10" s="825"/>
      <c r="K10" s="825"/>
      <c r="L10" s="825"/>
      <c r="O10" s="848" t="n">
        <v>8</v>
      </c>
      <c r="P10" s="848" t="n">
        <v>7</v>
      </c>
      <c r="Q10" s="813" t="str">
        <f aca="false">B10</f>
        <v>F66G</v>
      </c>
      <c r="R10" s="849" t="n">
        <f aca="false">ROUND(C10,0)</f>
        <v>0</v>
      </c>
      <c r="T10" s="848" t="s">
        <v>656</v>
      </c>
      <c r="U10" s="848"/>
      <c r="V10" s="850"/>
      <c r="W10" s="849"/>
    </row>
    <row r="11" customFormat="false" ht="15" hidden="false" customHeight="true" outlineLevel="0" collapsed="false">
      <c r="A11" s="844" t="s">
        <v>657</v>
      </c>
      <c r="B11" s="831" t="s">
        <v>658</v>
      </c>
      <c r="C11" s="845"/>
      <c r="D11" s="846"/>
      <c r="E11" s="855" t="s">
        <v>659</v>
      </c>
      <c r="F11" s="856"/>
      <c r="G11" s="857" t="n">
        <f aca="false">G10</f>
        <v>93489</v>
      </c>
      <c r="H11" s="833" t="str">
        <f aca="false">IF(OR(AND(C41=0,G41=0),ROUND(C41,0)&lt;&gt;ROUND(G41,0)),"OK","Attenzione: le risorse del fondo coincidono esattamente con i relativi impeghi, è necessario giustificare")</f>
        <v>OK</v>
      </c>
      <c r="I11" s="825"/>
      <c r="J11" s="825"/>
      <c r="K11" s="825"/>
      <c r="L11" s="825"/>
      <c r="O11" s="848" t="n">
        <v>8</v>
      </c>
      <c r="P11" s="848" t="n">
        <v>7</v>
      </c>
      <c r="Q11" s="813" t="str">
        <f aca="false">B11</f>
        <v>F940</v>
      </c>
      <c r="R11" s="849" t="n">
        <f aca="false">ROUND(C11,0)</f>
        <v>0</v>
      </c>
      <c r="T11" s="848"/>
      <c r="U11" s="848"/>
      <c r="V11" s="850"/>
      <c r="W11" s="849"/>
    </row>
    <row r="12" customFormat="false" ht="15" hidden="false" customHeight="true" outlineLevel="0" collapsed="false">
      <c r="A12" s="844" t="s">
        <v>660</v>
      </c>
      <c r="B12" s="831" t="s">
        <v>661</v>
      </c>
      <c r="C12" s="845"/>
      <c r="D12" s="846"/>
      <c r="E12" s="858"/>
      <c r="F12" s="859"/>
      <c r="G12" s="860"/>
      <c r="H12" s="833"/>
      <c r="I12" s="825"/>
      <c r="J12" s="825"/>
      <c r="K12" s="825"/>
      <c r="L12" s="825"/>
      <c r="O12" s="848" t="n">
        <v>8</v>
      </c>
      <c r="P12" s="848" t="n">
        <v>7</v>
      </c>
      <c r="Q12" s="813" t="str">
        <f aca="false">B12</f>
        <v>F67G</v>
      </c>
      <c r="R12" s="849" t="n">
        <f aca="false">ROUND(C12,0)</f>
        <v>0</v>
      </c>
      <c r="U12" s="848"/>
      <c r="V12" s="850"/>
      <c r="W12" s="849"/>
    </row>
    <row r="13" customFormat="false" ht="15" hidden="false" customHeight="true" outlineLevel="0" collapsed="false">
      <c r="A13" s="844" t="s">
        <v>662</v>
      </c>
      <c r="B13" s="831" t="s">
        <v>663</v>
      </c>
      <c r="C13" s="845"/>
      <c r="D13" s="846"/>
      <c r="E13" s="861"/>
      <c r="F13" s="859"/>
      <c r="G13" s="860"/>
      <c r="H13" s="833"/>
      <c r="I13" s="825"/>
      <c r="J13" s="825"/>
      <c r="K13" s="825"/>
      <c r="L13" s="825"/>
      <c r="O13" s="848" t="n">
        <v>8</v>
      </c>
      <c r="P13" s="848" t="n">
        <v>7</v>
      </c>
      <c r="Q13" s="813" t="str">
        <f aca="false">B13</f>
        <v>F405</v>
      </c>
      <c r="R13" s="849" t="n">
        <f aca="false">ROUND(C13,0)</f>
        <v>0</v>
      </c>
      <c r="T13" s="848"/>
      <c r="U13" s="848"/>
      <c r="V13" s="850"/>
      <c r="W13" s="849"/>
    </row>
    <row r="14" customFormat="false" ht="15" hidden="false" customHeight="true" outlineLevel="0" collapsed="false">
      <c r="A14" s="844" t="s">
        <v>664</v>
      </c>
      <c r="B14" s="831" t="s">
        <v>665</v>
      </c>
      <c r="C14" s="845"/>
      <c r="D14" s="846"/>
      <c r="E14" s="858"/>
      <c r="F14" s="859"/>
      <c r="G14" s="860"/>
      <c r="H14" s="833"/>
      <c r="I14" s="825"/>
      <c r="J14" s="825"/>
      <c r="K14" s="825"/>
      <c r="L14" s="825"/>
      <c r="O14" s="848" t="n">
        <v>8</v>
      </c>
      <c r="P14" s="848" t="n">
        <v>7</v>
      </c>
      <c r="Q14" s="813" t="str">
        <f aca="false">B14</f>
        <v>F406</v>
      </c>
      <c r="R14" s="849" t="n">
        <f aca="false">ROUND(C14,0)</f>
        <v>0</v>
      </c>
      <c r="T14" s="848"/>
      <c r="U14" s="848"/>
      <c r="V14" s="850"/>
      <c r="W14" s="849"/>
    </row>
    <row r="15" customFormat="false" ht="15" hidden="false" customHeight="true" outlineLevel="0" collapsed="false">
      <c r="A15" s="844" t="s">
        <v>666</v>
      </c>
      <c r="B15" s="831" t="s">
        <v>667</v>
      </c>
      <c r="C15" s="845"/>
      <c r="D15" s="846"/>
      <c r="E15" s="858"/>
      <c r="F15" s="859"/>
      <c r="G15" s="860"/>
      <c r="H15" s="833"/>
      <c r="I15" s="825"/>
      <c r="J15" s="825"/>
      <c r="K15" s="825"/>
      <c r="L15" s="825"/>
      <c r="O15" s="848" t="n">
        <v>8</v>
      </c>
      <c r="P15" s="848" t="n">
        <v>7</v>
      </c>
      <c r="Q15" s="813" t="str">
        <f aca="false">B15</f>
        <v>F942</v>
      </c>
      <c r="R15" s="849" t="n">
        <f aca="false">ROUND(C15,0)</f>
        <v>0</v>
      </c>
      <c r="T15" s="848"/>
      <c r="U15" s="848"/>
      <c r="V15" s="850"/>
      <c r="W15" s="849"/>
    </row>
    <row r="16" customFormat="false" ht="15" hidden="false" customHeight="true" outlineLevel="0" collapsed="false">
      <c r="A16" s="844" t="s">
        <v>668</v>
      </c>
      <c r="B16" s="831" t="s">
        <v>669</v>
      </c>
      <c r="C16" s="845"/>
      <c r="D16" s="846"/>
      <c r="E16" s="858"/>
      <c r="F16" s="859"/>
      <c r="G16" s="860"/>
      <c r="H16" s="833"/>
      <c r="I16" s="825"/>
      <c r="J16" s="825"/>
      <c r="K16" s="825"/>
      <c r="L16" s="825"/>
      <c r="O16" s="848" t="n">
        <v>8</v>
      </c>
      <c r="P16" s="848" t="n">
        <v>7</v>
      </c>
      <c r="Q16" s="813" t="str">
        <f aca="false">B16</f>
        <v>F411</v>
      </c>
      <c r="R16" s="849" t="n">
        <f aca="false">ROUND(C16,0)</f>
        <v>0</v>
      </c>
      <c r="T16" s="848"/>
      <c r="U16" s="848"/>
      <c r="V16" s="850"/>
      <c r="W16" s="849"/>
    </row>
    <row r="17" customFormat="false" ht="15" hidden="false" customHeight="true" outlineLevel="0" collapsed="false">
      <c r="A17" s="844" t="s">
        <v>670</v>
      </c>
      <c r="B17" s="831" t="s">
        <v>671</v>
      </c>
      <c r="C17" s="845"/>
      <c r="D17" s="846"/>
      <c r="E17" s="858"/>
      <c r="F17" s="859"/>
      <c r="G17" s="860"/>
      <c r="H17" s="854" t="s">
        <v>672</v>
      </c>
      <c r="I17" s="825"/>
      <c r="J17" s="825"/>
      <c r="K17" s="825"/>
      <c r="L17" s="825"/>
      <c r="O17" s="848" t="n">
        <v>8</v>
      </c>
      <c r="P17" s="848" t="n">
        <v>7</v>
      </c>
      <c r="Q17" s="813" t="str">
        <f aca="false">B17</f>
        <v>F998</v>
      </c>
      <c r="R17" s="849" t="n">
        <f aca="false">ROUND(C17,0)</f>
        <v>0</v>
      </c>
      <c r="T17" s="848"/>
      <c r="U17" s="848"/>
      <c r="W17" s="849"/>
    </row>
    <row r="18" customFormat="false" ht="15" hidden="false" customHeight="true" outlineLevel="0" collapsed="false">
      <c r="A18" s="862" t="s">
        <v>673</v>
      </c>
      <c r="B18" s="863"/>
      <c r="C18" s="853" t="n">
        <f aca="false">SUM(C7:C17)</f>
        <v>228942</v>
      </c>
      <c r="D18" s="846"/>
      <c r="E18" s="858"/>
      <c r="F18" s="859"/>
      <c r="G18" s="860"/>
      <c r="H18" s="833" t="str">
        <f aca="false">IF(C41=0,"OK",IF(AND(C17/C41&lt;0.1,C29/C41&lt;0.1),"OK","Attenzione: la voce altre risorse fisse e/o la voce altre risorse variabili risulta maggiore del 10% del fondo, è necessario giustificare"))</f>
        <v>OK</v>
      </c>
      <c r="I18" s="825"/>
      <c r="J18" s="825"/>
      <c r="K18" s="825"/>
      <c r="L18" s="825"/>
      <c r="O18" s="848"/>
      <c r="P18" s="848"/>
      <c r="R18" s="849"/>
      <c r="T18" s="848"/>
      <c r="U18" s="848"/>
      <c r="W18" s="849"/>
    </row>
    <row r="19" customFormat="false" ht="15" hidden="false" customHeight="true" outlineLevel="0" collapsed="false">
      <c r="A19" s="864" t="s">
        <v>674</v>
      </c>
      <c r="B19" s="865"/>
      <c r="C19" s="866"/>
      <c r="D19" s="846"/>
      <c r="E19" s="858"/>
      <c r="F19" s="859"/>
      <c r="G19" s="860"/>
      <c r="H19" s="833"/>
      <c r="I19" s="825"/>
      <c r="J19" s="825"/>
      <c r="K19" s="825"/>
      <c r="L19" s="825"/>
      <c r="O19" s="848"/>
      <c r="P19" s="848"/>
      <c r="R19" s="849"/>
      <c r="T19" s="848"/>
      <c r="U19" s="848"/>
      <c r="V19" s="850"/>
      <c r="W19" s="849"/>
    </row>
    <row r="20" customFormat="false" ht="15" hidden="false" customHeight="true" outlineLevel="0" collapsed="false">
      <c r="A20" s="844" t="s">
        <v>675</v>
      </c>
      <c r="B20" s="828" t="s">
        <v>676</v>
      </c>
      <c r="C20" s="845"/>
      <c r="D20" s="846"/>
      <c r="E20" s="858"/>
      <c r="F20" s="859"/>
      <c r="G20" s="860"/>
      <c r="H20" s="833"/>
      <c r="I20" s="825"/>
      <c r="J20" s="825"/>
      <c r="K20" s="825"/>
      <c r="L20" s="825"/>
      <c r="O20" s="848" t="n">
        <v>8</v>
      </c>
      <c r="P20" s="848" t="n">
        <v>9</v>
      </c>
      <c r="Q20" s="813" t="str">
        <f aca="false">B20</f>
        <v>F928</v>
      </c>
      <c r="R20" s="849" t="n">
        <f aca="false">ROUND(C20,0)</f>
        <v>0</v>
      </c>
      <c r="T20" s="848"/>
      <c r="U20" s="848"/>
      <c r="V20" s="850"/>
      <c r="W20" s="849"/>
    </row>
    <row r="21" customFormat="false" ht="15" hidden="false" customHeight="true" outlineLevel="0" collapsed="false">
      <c r="A21" s="844" t="s">
        <v>677</v>
      </c>
      <c r="B21" s="828" t="s">
        <v>678</v>
      </c>
      <c r="C21" s="845"/>
      <c r="D21" s="846"/>
      <c r="E21" s="858"/>
      <c r="F21" s="859"/>
      <c r="G21" s="860"/>
      <c r="H21" s="833"/>
      <c r="I21" s="859"/>
      <c r="J21" s="859"/>
      <c r="K21" s="859"/>
      <c r="L21" s="859"/>
      <c r="O21" s="848" t="n">
        <v>8</v>
      </c>
      <c r="P21" s="848" t="n">
        <v>9</v>
      </c>
      <c r="Q21" s="813" t="str">
        <f aca="false">B21</f>
        <v>F50H</v>
      </c>
      <c r="R21" s="849" t="n">
        <f aca="false">ROUND(C21,0)</f>
        <v>0</v>
      </c>
      <c r="T21" s="848"/>
      <c r="U21" s="848"/>
      <c r="V21" s="850"/>
      <c r="W21" s="849"/>
    </row>
    <row r="22" customFormat="false" ht="15" hidden="false" customHeight="true" outlineLevel="0" collapsed="false">
      <c r="A22" s="844" t="s">
        <v>679</v>
      </c>
      <c r="B22" s="828" t="s">
        <v>680</v>
      </c>
      <c r="C22" s="845"/>
      <c r="D22" s="846"/>
      <c r="E22" s="858"/>
      <c r="F22" s="859"/>
      <c r="G22" s="860"/>
      <c r="H22" s="833"/>
      <c r="I22" s="859"/>
      <c r="J22" s="859"/>
      <c r="K22" s="859"/>
      <c r="L22" s="859"/>
      <c r="O22" s="848" t="n">
        <v>8</v>
      </c>
      <c r="P22" s="848" t="n">
        <v>9</v>
      </c>
      <c r="Q22" s="813" t="str">
        <f aca="false">B22</f>
        <v>F51H</v>
      </c>
      <c r="R22" s="849" t="n">
        <f aca="false">ROUND(C22,0)</f>
        <v>0</v>
      </c>
      <c r="T22" s="848"/>
      <c r="U22" s="848"/>
    </row>
    <row r="23" customFormat="false" ht="15" hidden="false" customHeight="true" outlineLevel="0" collapsed="false">
      <c r="A23" s="844" t="s">
        <v>681</v>
      </c>
      <c r="B23" s="828" t="s">
        <v>682</v>
      </c>
      <c r="C23" s="845"/>
      <c r="D23" s="846"/>
      <c r="E23" s="858"/>
      <c r="F23" s="859"/>
      <c r="G23" s="860"/>
      <c r="H23" s="833"/>
      <c r="I23" s="859"/>
      <c r="J23" s="859"/>
      <c r="K23" s="859"/>
      <c r="L23" s="859"/>
      <c r="O23" s="848" t="n">
        <v>8</v>
      </c>
      <c r="P23" s="848" t="n">
        <v>9</v>
      </c>
      <c r="Q23" s="813" t="str">
        <f aca="false">B23</f>
        <v>F408</v>
      </c>
      <c r="R23" s="849" t="n">
        <f aca="false">ROUND(C23,0)</f>
        <v>0</v>
      </c>
      <c r="T23" s="848"/>
      <c r="U23" s="848"/>
    </row>
    <row r="24" customFormat="false" ht="15" hidden="false" customHeight="true" outlineLevel="0" collapsed="false">
      <c r="A24" s="844" t="s">
        <v>683</v>
      </c>
      <c r="B24" s="828" t="s">
        <v>684</v>
      </c>
      <c r="C24" s="845"/>
      <c r="D24" s="846"/>
      <c r="E24" s="858"/>
      <c r="F24" s="859"/>
      <c r="G24" s="860"/>
      <c r="H24" s="867"/>
      <c r="I24" s="859"/>
      <c r="J24" s="859"/>
      <c r="K24" s="859"/>
      <c r="L24" s="859"/>
      <c r="O24" s="848" t="n">
        <v>8</v>
      </c>
      <c r="P24" s="848" t="n">
        <v>9</v>
      </c>
      <c r="Q24" s="813" t="str">
        <f aca="false">B24</f>
        <v>F943</v>
      </c>
      <c r="R24" s="849" t="n">
        <f aca="false">ROUND(C24,0)</f>
        <v>0</v>
      </c>
      <c r="T24" s="848"/>
      <c r="U24" s="848"/>
      <c r="W24" s="849"/>
    </row>
    <row r="25" customFormat="false" ht="15" hidden="false" customHeight="true" outlineLevel="0" collapsed="false">
      <c r="A25" s="844" t="s">
        <v>685</v>
      </c>
      <c r="B25" s="828" t="s">
        <v>686</v>
      </c>
      <c r="C25" s="845"/>
      <c r="D25" s="846"/>
      <c r="E25" s="858"/>
      <c r="F25" s="859"/>
      <c r="G25" s="860"/>
      <c r="H25" s="867"/>
      <c r="I25" s="859"/>
      <c r="J25" s="859"/>
      <c r="K25" s="859"/>
      <c r="L25" s="859"/>
      <c r="O25" s="848" t="n">
        <v>8</v>
      </c>
      <c r="P25" s="848" t="n">
        <v>9</v>
      </c>
      <c r="Q25" s="813" t="str">
        <f aca="false">B25</f>
        <v>F944</v>
      </c>
      <c r="R25" s="849" t="n">
        <f aca="false">ROUND(C25,0)</f>
        <v>0</v>
      </c>
      <c r="T25" s="848"/>
      <c r="U25" s="848"/>
      <c r="W25" s="849"/>
    </row>
    <row r="26" customFormat="false" ht="15" hidden="false" customHeight="true" outlineLevel="0" collapsed="false">
      <c r="A26" s="844" t="s">
        <v>687</v>
      </c>
      <c r="B26" s="828" t="s">
        <v>688</v>
      </c>
      <c r="C26" s="845"/>
      <c r="D26" s="846"/>
      <c r="E26" s="858"/>
      <c r="F26" s="859"/>
      <c r="G26" s="860"/>
      <c r="H26" s="867"/>
      <c r="I26" s="859"/>
      <c r="J26" s="859"/>
      <c r="K26" s="859"/>
      <c r="L26" s="859"/>
      <c r="O26" s="848" t="n">
        <v>8</v>
      </c>
      <c r="P26" s="848" t="n">
        <v>9</v>
      </c>
      <c r="Q26" s="813" t="str">
        <f aca="false">B26</f>
        <v>F404</v>
      </c>
      <c r="R26" s="849" t="n">
        <f aca="false">ROUND(C26,0)</f>
        <v>0</v>
      </c>
      <c r="T26" s="848"/>
      <c r="U26" s="848"/>
      <c r="W26" s="849"/>
    </row>
    <row r="27" customFormat="false" ht="15" hidden="false" customHeight="true" outlineLevel="0" collapsed="false">
      <c r="A27" s="844" t="s">
        <v>689</v>
      </c>
      <c r="B27" s="828" t="s">
        <v>690</v>
      </c>
      <c r="C27" s="845"/>
      <c r="D27" s="846"/>
      <c r="E27" s="858"/>
      <c r="F27" s="859"/>
      <c r="G27" s="860"/>
      <c r="H27" s="867"/>
      <c r="I27" s="859"/>
      <c r="J27" s="859"/>
      <c r="K27" s="859"/>
      <c r="L27" s="859"/>
      <c r="O27" s="848" t="n">
        <v>8</v>
      </c>
      <c r="P27" s="848" t="n">
        <v>9</v>
      </c>
      <c r="Q27" s="813" t="str">
        <f aca="false">B27</f>
        <v>F68G</v>
      </c>
      <c r="R27" s="849" t="n">
        <f aca="false">ROUND(C27,0)</f>
        <v>0</v>
      </c>
      <c r="T27" s="848"/>
      <c r="U27" s="848"/>
      <c r="W27" s="849"/>
    </row>
    <row r="28" customFormat="false" ht="15" hidden="false" customHeight="true" outlineLevel="0" collapsed="false">
      <c r="A28" s="844" t="s">
        <v>691</v>
      </c>
      <c r="B28" s="831" t="s">
        <v>692</v>
      </c>
      <c r="C28" s="845"/>
      <c r="D28" s="846"/>
      <c r="E28" s="858"/>
      <c r="F28" s="859"/>
      <c r="G28" s="860"/>
      <c r="H28" s="867"/>
      <c r="I28" s="859"/>
      <c r="J28" s="859"/>
      <c r="K28" s="859"/>
      <c r="L28" s="859"/>
      <c r="O28" s="848" t="n">
        <v>8</v>
      </c>
      <c r="P28" s="848" t="n">
        <v>9</v>
      </c>
      <c r="Q28" s="813" t="str">
        <f aca="false">B28</f>
        <v>F96H</v>
      </c>
      <c r="R28" s="849" t="n">
        <f aca="false">ROUND(C28,0)</f>
        <v>0</v>
      </c>
      <c r="T28" s="848"/>
      <c r="U28" s="848"/>
      <c r="W28" s="849"/>
    </row>
    <row r="29" customFormat="false" ht="15" hidden="false" customHeight="true" outlineLevel="0" collapsed="false">
      <c r="A29" s="844" t="s">
        <v>693</v>
      </c>
      <c r="B29" s="828" t="s">
        <v>694</v>
      </c>
      <c r="C29" s="845"/>
      <c r="D29" s="846"/>
      <c r="E29" s="858"/>
      <c r="F29" s="859"/>
      <c r="G29" s="860"/>
      <c r="H29" s="867"/>
      <c r="I29" s="859"/>
      <c r="J29" s="859"/>
      <c r="K29" s="859"/>
      <c r="L29" s="859"/>
      <c r="O29" s="848" t="n">
        <v>8</v>
      </c>
      <c r="P29" s="848" t="n">
        <v>9</v>
      </c>
      <c r="Q29" s="813" t="str">
        <f aca="false">B29</f>
        <v>F995</v>
      </c>
      <c r="R29" s="849" t="n">
        <f aca="false">ROUND(C29,0)</f>
        <v>0</v>
      </c>
      <c r="T29" s="848"/>
      <c r="U29" s="848"/>
      <c r="W29" s="849"/>
    </row>
    <row r="30" customFormat="false" ht="15" hidden="false" customHeight="true" outlineLevel="0" collapsed="false">
      <c r="A30" s="844" t="s">
        <v>695</v>
      </c>
      <c r="B30" s="828" t="s">
        <v>696</v>
      </c>
      <c r="C30" s="845"/>
      <c r="D30" s="846"/>
      <c r="E30" s="858"/>
      <c r="F30" s="859"/>
      <c r="G30" s="860"/>
      <c r="H30" s="867"/>
      <c r="I30" s="859"/>
      <c r="J30" s="859"/>
      <c r="K30" s="859"/>
      <c r="L30" s="859"/>
      <c r="O30" s="848" t="n">
        <v>8</v>
      </c>
      <c r="P30" s="848" t="n">
        <v>9</v>
      </c>
      <c r="Q30" s="813" t="str">
        <f aca="false">B30</f>
        <v>F999</v>
      </c>
      <c r="R30" s="849" t="n">
        <f aca="false">ROUND(C30,0)</f>
        <v>0</v>
      </c>
      <c r="T30" s="848"/>
      <c r="U30" s="848"/>
      <c r="W30" s="849"/>
    </row>
    <row r="31" customFormat="false" ht="15" hidden="false" customHeight="true" outlineLevel="0" collapsed="false">
      <c r="A31" s="862" t="s">
        <v>697</v>
      </c>
      <c r="B31" s="863"/>
      <c r="C31" s="853" t="n">
        <f aca="false">SUM(C20:C30)</f>
        <v>0</v>
      </c>
      <c r="D31" s="846"/>
      <c r="E31" s="858"/>
      <c r="F31" s="859"/>
      <c r="G31" s="860"/>
      <c r="H31" s="867"/>
      <c r="I31" s="859"/>
      <c r="J31" s="859"/>
      <c r="K31" s="859"/>
      <c r="L31" s="859"/>
      <c r="O31" s="848"/>
      <c r="P31" s="848"/>
      <c r="R31" s="849"/>
      <c r="T31" s="848"/>
      <c r="U31" s="848"/>
      <c r="W31" s="849"/>
    </row>
    <row r="32" customFormat="false" ht="15" hidden="false" customHeight="true" outlineLevel="0" collapsed="false">
      <c r="A32" s="864" t="s">
        <v>698</v>
      </c>
      <c r="B32" s="865"/>
      <c r="C32" s="866"/>
      <c r="D32" s="846"/>
      <c r="E32" s="858"/>
      <c r="F32" s="859"/>
      <c r="G32" s="860"/>
      <c r="H32" s="867"/>
      <c r="I32" s="859"/>
      <c r="J32" s="859"/>
      <c r="K32" s="859"/>
      <c r="L32" s="859"/>
      <c r="O32" s="848"/>
      <c r="P32" s="848"/>
      <c r="R32" s="849"/>
      <c r="T32" s="848"/>
      <c r="U32" s="848"/>
      <c r="W32" s="849"/>
    </row>
    <row r="33" customFormat="false" ht="15" hidden="false" customHeight="true" outlineLevel="0" collapsed="false">
      <c r="A33" s="844" t="s">
        <v>699</v>
      </c>
      <c r="B33" s="831" t="s">
        <v>700</v>
      </c>
      <c r="C33" s="845"/>
      <c r="D33" s="846"/>
      <c r="E33" s="858"/>
      <c r="F33" s="859"/>
      <c r="G33" s="860"/>
      <c r="H33" s="867"/>
      <c r="I33" s="859"/>
      <c r="J33" s="859"/>
      <c r="K33" s="859"/>
      <c r="L33" s="859"/>
      <c r="O33" s="848" t="n">
        <v>8</v>
      </c>
      <c r="P33" s="848" t="n">
        <v>81</v>
      </c>
      <c r="Q33" s="813" t="str">
        <f aca="false">B33</f>
        <v>F934</v>
      </c>
      <c r="R33" s="849" t="n">
        <f aca="false">ROUND(C33,0)</f>
        <v>0</v>
      </c>
      <c r="T33" s="848"/>
      <c r="U33" s="848"/>
      <c r="W33" s="849"/>
    </row>
    <row r="34" customFormat="false" ht="15" hidden="false" customHeight="true" outlineLevel="0" collapsed="false">
      <c r="A34" s="844" t="s">
        <v>701</v>
      </c>
      <c r="B34" s="831" t="s">
        <v>702</v>
      </c>
      <c r="C34" s="845"/>
      <c r="D34" s="846"/>
      <c r="E34" s="858"/>
      <c r="F34" s="859"/>
      <c r="G34" s="860"/>
      <c r="H34" s="867"/>
      <c r="I34" s="859"/>
      <c r="J34" s="859"/>
      <c r="K34" s="859"/>
      <c r="L34" s="859"/>
      <c r="O34" s="848" t="n">
        <v>8</v>
      </c>
      <c r="P34" s="848" t="n">
        <v>81</v>
      </c>
      <c r="Q34" s="813" t="str">
        <f aca="false">B34</f>
        <v>F27I</v>
      </c>
      <c r="R34" s="849" t="n">
        <f aca="false">ROUND(C34,0)</f>
        <v>0</v>
      </c>
      <c r="T34" s="848"/>
      <c r="U34" s="848"/>
      <c r="W34" s="849"/>
    </row>
    <row r="35" customFormat="false" ht="15" hidden="false" customHeight="true" outlineLevel="0" collapsed="false">
      <c r="A35" s="844" t="s">
        <v>703</v>
      </c>
      <c r="B35" s="831" t="s">
        <v>704</v>
      </c>
      <c r="C35" s="845"/>
      <c r="D35" s="846"/>
      <c r="E35" s="858"/>
      <c r="F35" s="859"/>
      <c r="G35" s="860"/>
      <c r="H35" s="867"/>
      <c r="I35" s="859"/>
      <c r="J35" s="859"/>
      <c r="K35" s="859"/>
      <c r="L35" s="859"/>
      <c r="O35" s="848" t="n">
        <v>8</v>
      </c>
      <c r="P35" s="848" t="n">
        <v>81</v>
      </c>
      <c r="Q35" s="813" t="str">
        <f aca="false">B35</f>
        <v>F00P</v>
      </c>
      <c r="R35" s="849" t="n">
        <f aca="false">ROUND(C35,0)</f>
        <v>0</v>
      </c>
      <c r="T35" s="848"/>
      <c r="U35" s="848"/>
      <c r="W35" s="849"/>
    </row>
    <row r="36" customFormat="false" ht="15" hidden="false" customHeight="true" outlineLevel="0" collapsed="false">
      <c r="A36" s="844" t="s">
        <v>705</v>
      </c>
      <c r="B36" s="831" t="s">
        <v>706</v>
      </c>
      <c r="C36" s="868"/>
      <c r="D36" s="846"/>
      <c r="E36" s="858"/>
      <c r="F36" s="859"/>
      <c r="G36" s="860"/>
      <c r="H36" s="867"/>
      <c r="I36" s="859"/>
      <c r="J36" s="859"/>
      <c r="K36" s="859"/>
      <c r="L36" s="859"/>
      <c r="O36" s="848" t="n">
        <v>8</v>
      </c>
      <c r="P36" s="848" t="n">
        <v>81</v>
      </c>
      <c r="Q36" s="813" t="str">
        <f aca="false">B36</f>
        <v>F01P</v>
      </c>
      <c r="R36" s="849" t="n">
        <f aca="false">ROUND(C36,0)</f>
        <v>0</v>
      </c>
      <c r="T36" s="848"/>
      <c r="U36" s="848"/>
      <c r="W36" s="849"/>
    </row>
    <row r="37" customFormat="false" ht="15" hidden="false" customHeight="true" outlineLevel="0" collapsed="false">
      <c r="A37" s="869" t="s">
        <v>707</v>
      </c>
      <c r="B37" s="870"/>
      <c r="C37" s="871" t="n">
        <f aca="false">SUM(C33:C36)</f>
        <v>0</v>
      </c>
      <c r="D37" s="846"/>
      <c r="E37" s="858"/>
      <c r="F37" s="859"/>
      <c r="G37" s="860"/>
      <c r="H37" s="867"/>
      <c r="I37" s="859"/>
      <c r="J37" s="859"/>
      <c r="K37" s="859"/>
      <c r="L37" s="859"/>
      <c r="O37" s="848" t="s">
        <v>656</v>
      </c>
      <c r="P37" s="848"/>
      <c r="R37" s="849"/>
      <c r="T37" s="848"/>
      <c r="U37" s="848"/>
      <c r="W37" s="849"/>
    </row>
    <row r="38" customFormat="false" ht="15" hidden="false" customHeight="true" outlineLevel="0" collapsed="false">
      <c r="A38" s="872" t="s">
        <v>659</v>
      </c>
      <c r="B38" s="863"/>
      <c r="C38" s="853" t="n">
        <f aca="false">C18+C31-C37</f>
        <v>228942</v>
      </c>
      <c r="D38" s="837"/>
      <c r="E38" s="858"/>
      <c r="F38" s="859"/>
      <c r="G38" s="860"/>
      <c r="H38" s="867"/>
      <c r="I38" s="859"/>
      <c r="J38" s="859"/>
      <c r="K38" s="859"/>
      <c r="L38" s="859"/>
      <c r="O38" s="848"/>
      <c r="P38" s="848"/>
      <c r="R38" s="849"/>
      <c r="T38" s="848"/>
      <c r="U38" s="848"/>
      <c r="W38" s="849"/>
    </row>
    <row r="39" customFormat="false" ht="15" hidden="false" customHeight="true" outlineLevel="0" collapsed="false">
      <c r="A39" s="873"/>
      <c r="B39" s="874"/>
      <c r="C39" s="875"/>
      <c r="D39" s="837"/>
      <c r="E39" s="876"/>
      <c r="F39" s="877"/>
      <c r="G39" s="860"/>
      <c r="H39" s="867"/>
      <c r="I39" s="859"/>
      <c r="J39" s="859"/>
      <c r="K39" s="859"/>
      <c r="L39" s="859"/>
      <c r="P39" s="848"/>
      <c r="R39" s="849"/>
      <c r="T39" s="848"/>
      <c r="U39" s="848"/>
      <c r="W39" s="849"/>
    </row>
    <row r="40" customFormat="false" ht="15" hidden="false" customHeight="true" outlineLevel="0" collapsed="false">
      <c r="A40" s="878"/>
      <c r="B40" s="879"/>
      <c r="C40" s="880"/>
      <c r="D40" s="837"/>
      <c r="E40" s="881"/>
      <c r="F40" s="856"/>
      <c r="G40" s="882"/>
      <c r="H40" s="867"/>
      <c r="I40" s="859"/>
      <c r="J40" s="859"/>
      <c r="K40" s="859"/>
      <c r="L40" s="859"/>
      <c r="O40" s="848"/>
      <c r="P40" s="848"/>
      <c r="R40" s="849"/>
      <c r="T40" s="848"/>
      <c r="U40" s="848"/>
      <c r="W40" s="849"/>
    </row>
    <row r="41" s="814" customFormat="true" ht="15" hidden="false" customHeight="true" outlineLevel="0" collapsed="false">
      <c r="A41" s="883" t="s">
        <v>708</v>
      </c>
      <c r="B41" s="884"/>
      <c r="C41" s="885" t="n">
        <f aca="false">C38</f>
        <v>228942</v>
      </c>
      <c r="D41" s="846"/>
      <c r="E41" s="886" t="s">
        <v>709</v>
      </c>
      <c r="F41" s="887"/>
      <c r="G41" s="853" t="n">
        <f aca="false">G11</f>
        <v>93489</v>
      </c>
      <c r="H41" s="867"/>
      <c r="I41" s="888"/>
      <c r="J41" s="888"/>
      <c r="K41" s="888"/>
      <c r="L41" s="888"/>
      <c r="O41" s="848"/>
      <c r="P41" s="848"/>
      <c r="Q41" s="813"/>
      <c r="T41" s="848"/>
      <c r="U41" s="848"/>
      <c r="V41" s="813"/>
    </row>
    <row r="42" customFormat="false" ht="10.5" hidden="false" customHeight="true" outlineLevel="0" collapsed="false">
      <c r="D42" s="889"/>
      <c r="G42" s="859"/>
      <c r="H42" s="867"/>
      <c r="I42" s="859"/>
      <c r="J42" s="859"/>
      <c r="K42" s="859"/>
      <c r="L42" s="859"/>
      <c r="O42" s="848"/>
      <c r="P42" s="848"/>
      <c r="T42" s="848"/>
      <c r="U42" s="848"/>
    </row>
    <row r="43" customFormat="false" ht="15" hidden="false" customHeight="true" outlineLevel="0" collapsed="false">
      <c r="A43" s="890" t="s">
        <v>710</v>
      </c>
      <c r="H43" s="867"/>
      <c r="I43" s="859"/>
      <c r="J43" s="859"/>
      <c r="K43" s="859"/>
      <c r="L43" s="859"/>
      <c r="O43" s="848"/>
      <c r="P43" s="848"/>
      <c r="T43" s="848"/>
      <c r="U43" s="848"/>
    </row>
    <row r="44" customFormat="false" ht="15" hidden="false" customHeight="true" outlineLevel="0" collapsed="false">
      <c r="A44" s="890" t="s">
        <v>711</v>
      </c>
      <c r="H44" s="867"/>
      <c r="I44" s="859"/>
      <c r="J44" s="859"/>
      <c r="K44" s="859"/>
      <c r="L44" s="859"/>
    </row>
    <row r="45" customFormat="false" ht="15" hidden="false" customHeight="true" outlineLevel="0" collapsed="false">
      <c r="H45" s="867"/>
      <c r="I45" s="859"/>
      <c r="J45" s="859"/>
      <c r="K45" s="859"/>
      <c r="L45" s="859"/>
      <c r="O45" s="891"/>
      <c r="P45" s="891"/>
      <c r="T45" s="891"/>
      <c r="U45" s="891"/>
    </row>
    <row r="46" customFormat="false" ht="15" hidden="false" customHeight="true" outlineLevel="0" collapsed="false"/>
  </sheetData>
  <sheetProtection sheet="true" password="ea98" selectLockedCells="true"/>
  <mergeCells count="7">
    <mergeCell ref="A3:C3"/>
    <mergeCell ref="E3:G3"/>
    <mergeCell ref="H4:H9"/>
    <mergeCell ref="O5:R5"/>
    <mergeCell ref="T5:W5"/>
    <mergeCell ref="H11:H16"/>
    <mergeCell ref="H18:H23"/>
  </mergeCells>
  <dataValidations count="2">
    <dataValidation allowBlank="true" error="INSERIRE SOLO NUMERI INTERI" errorStyle="stop" errorTitle="ERRORE NEL DATO IMMESSO" operator="between" showDropDown="false" showErrorMessage="true" showInputMessage="false" sqref="C7:C10 G7:G9 C11:C17 C20:C30 C33:C36" type="whole">
      <formula1>0</formula1>
      <formula2>999999999999</formula2>
    </dataValidation>
    <dataValidation allowBlank="true" error="INSERIRE SOLO NUMERI INTERI" errorStyle="stop" errorTitle="ERRORE NEL DATO IMMESSO" operator="between" showDropDown="false" showErrorMessage="true" showInputMessage="false" sqref="G10:G11 C18 C31 C37:C39 G39:G40" type="whole">
      <formula1>-999999999999</formula1>
      <formula2>999999999999</formula2>
    </dataValidation>
  </dataValidations>
  <printOptions headings="false" gridLines="false" gridLinesSet="true" horizontalCentered="true" verticalCentered="true"/>
  <pageMargins left="0" right="0" top="0.196527777777778" bottom="0.170138888888889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48"/>
  <sheetViews>
    <sheetView showFormulas="false" showGridLines="false" showRowColHeaders="true" showZeros="true" rightToLeft="false" tabSelected="false" showOutlineSymbols="true" defaultGridColor="true" view="normal" topLeftCell="C1" colorId="64" zoomScale="150" zoomScaleNormal="150" zoomScalePageLayoutView="100" workbookViewId="0">
      <selection pane="topLeft" activeCell="C7" activeCellId="0" sqref="C7"/>
    </sheetView>
  </sheetViews>
  <sheetFormatPr defaultColWidth="9.328125" defaultRowHeight="10.5" zeroHeight="false" outlineLevelRow="0" outlineLevelCol="0"/>
  <cols>
    <col collapsed="false" customWidth="true" hidden="false" outlineLevel="0" max="1" min="1" style="811" width="67.5"/>
    <col collapsed="false" customWidth="true" hidden="false" outlineLevel="0" max="2" min="2" style="812" width="11.49"/>
    <col collapsed="false" customWidth="true" hidden="false" outlineLevel="0" max="3" min="3" style="811" width="20.82"/>
    <col collapsed="false" customWidth="true" hidden="false" outlineLevel="0" max="4" min="4" style="811" width="2.82"/>
    <col collapsed="false" customWidth="true" hidden="false" outlineLevel="0" max="5" min="5" style="811" width="67.5"/>
    <col collapsed="false" customWidth="true" hidden="false" outlineLevel="0" max="6" min="6" style="811" width="11.49"/>
    <col collapsed="false" customWidth="true" hidden="false" outlineLevel="0" max="7" min="7" style="811" width="20.82"/>
    <col collapsed="false" customWidth="true" hidden="false" outlineLevel="0" max="8" min="8" style="811" width="40.82"/>
    <col collapsed="false" customWidth="false" hidden="false" outlineLevel="0" max="14" min="9" style="811" width="9.33"/>
    <col collapsed="false" customWidth="true" hidden="true" outlineLevel="0" max="17" min="15" style="813" width="14.16"/>
    <col collapsed="false" customWidth="true" hidden="true" outlineLevel="0" max="18" min="18" style="814" width="14.16"/>
    <col collapsed="false" customWidth="false" hidden="true" outlineLevel="0" max="19" min="19" style="814" width="9.33"/>
    <col collapsed="false" customWidth="true" hidden="true" outlineLevel="0" max="22" min="20" style="813" width="14.16"/>
    <col collapsed="false" customWidth="true" hidden="true" outlineLevel="0" max="23" min="23" style="814" width="14.16"/>
    <col collapsed="false" customWidth="false" hidden="false" outlineLevel="0" max="257" min="24" style="811" width="9.33"/>
  </cols>
  <sheetData>
    <row r="1" s="817" customFormat="true" ht="43.5" hidden="false" customHeight="true" outlineLevel="0" collapsed="false">
      <c r="A1" s="815" t="str">
        <f aca="false">t1!$A$1</f>
        <v>COMPARTO REGIONI ED AUTONOMIE LOCALI - anno 2017</v>
      </c>
      <c r="B1" s="815"/>
      <c r="C1" s="815"/>
      <c r="D1" s="815"/>
      <c r="E1" s="815"/>
      <c r="F1" s="815"/>
      <c r="G1" s="815"/>
      <c r="H1" s="816" t="s">
        <v>712</v>
      </c>
      <c r="I1" s="811"/>
      <c r="O1" s="818"/>
      <c r="P1" s="818"/>
      <c r="Q1" s="819"/>
      <c r="R1" s="820"/>
      <c r="S1" s="820"/>
      <c r="T1" s="818"/>
      <c r="U1" s="818"/>
      <c r="V1" s="819"/>
      <c r="W1" s="820"/>
    </row>
    <row r="2" customFormat="false" ht="42" hidden="false" customHeight="true" outlineLevel="0" collapsed="false">
      <c r="B2" s="811"/>
      <c r="E2" s="821"/>
      <c r="F2" s="821"/>
      <c r="G2" s="821"/>
      <c r="O2" s="818"/>
      <c r="P2" s="818"/>
      <c r="T2" s="818"/>
      <c r="U2" s="818"/>
    </row>
    <row r="3" customFormat="false" ht="25.5" hidden="false" customHeight="true" outlineLevel="0" collapsed="false">
      <c r="A3" s="822" t="s">
        <v>628</v>
      </c>
      <c r="B3" s="822"/>
      <c r="C3" s="822"/>
      <c r="D3" s="823"/>
      <c r="E3" s="822" t="s">
        <v>629</v>
      </c>
      <c r="F3" s="822"/>
      <c r="G3" s="822"/>
      <c r="H3" s="824" t="s">
        <v>630</v>
      </c>
      <c r="O3" s="826"/>
      <c r="P3" s="826"/>
      <c r="T3" s="826"/>
      <c r="U3" s="826"/>
    </row>
    <row r="4" customFormat="false" ht="18" hidden="false" customHeight="true" outlineLevel="0" collapsed="false">
      <c r="A4" s="827" t="s">
        <v>563</v>
      </c>
      <c r="B4" s="828" t="s">
        <v>631</v>
      </c>
      <c r="C4" s="829" t="s">
        <v>632</v>
      </c>
      <c r="D4" s="830"/>
      <c r="E4" s="827" t="s">
        <v>563</v>
      </c>
      <c r="F4" s="831" t="s">
        <v>631</v>
      </c>
      <c r="G4" s="832" t="s">
        <v>632</v>
      </c>
      <c r="H4" s="833" t="str">
        <f aca="false">IF(AND(C43=0,ISBLANK('SICI(2)'!E17),ISBLANK('SICI(2)'!E19),ISBLANK('SICI(2)'!E21)),"OK",IF(AND(C43&gt;0,ISBLANK('SICI(2)'!E17),ISBLANK('SICI(2)'!E19),ISBLANK('SICI(2)'!E21)),"Attenzione: inserire le voci di costituzione del fondo unicamente in presenza di certificazione dello stesso !!!","OK"))</f>
        <v>OK</v>
      </c>
    </row>
    <row r="5" customFormat="false" ht="15" hidden="false" customHeight="true" outlineLevel="0" collapsed="false">
      <c r="A5" s="834" t="s">
        <v>713</v>
      </c>
      <c r="B5" s="835"/>
      <c r="C5" s="836"/>
      <c r="D5" s="837"/>
      <c r="E5" s="834" t="s">
        <v>713</v>
      </c>
      <c r="F5" s="835"/>
      <c r="G5" s="836"/>
      <c r="H5" s="833"/>
      <c r="O5" s="838" t="s">
        <v>634</v>
      </c>
      <c r="P5" s="838"/>
      <c r="Q5" s="838"/>
      <c r="R5" s="838"/>
      <c r="T5" s="838" t="s">
        <v>635</v>
      </c>
      <c r="U5" s="838"/>
      <c r="V5" s="838"/>
      <c r="W5" s="838"/>
    </row>
    <row r="6" customFormat="false" ht="15" hidden="false" customHeight="true" outlineLevel="0" collapsed="false">
      <c r="A6" s="839" t="s">
        <v>636</v>
      </c>
      <c r="B6" s="840"/>
      <c r="C6" s="841"/>
      <c r="D6" s="837"/>
      <c r="E6" s="842" t="s">
        <v>637</v>
      </c>
      <c r="F6" s="840"/>
      <c r="G6" s="841"/>
      <c r="H6" s="833"/>
      <c r="O6" s="843" t="s">
        <v>638</v>
      </c>
      <c r="P6" s="843" t="s">
        <v>639</v>
      </c>
      <c r="Q6" s="843" t="s">
        <v>640</v>
      </c>
      <c r="R6" s="843" t="s">
        <v>641</v>
      </c>
      <c r="T6" s="843" t="s">
        <v>638</v>
      </c>
      <c r="U6" s="843" t="s">
        <v>639</v>
      </c>
      <c r="V6" s="843" t="s">
        <v>640</v>
      </c>
      <c r="W6" s="843" t="s">
        <v>641</v>
      </c>
    </row>
    <row r="7" customFormat="false" ht="15" hidden="false" customHeight="true" outlineLevel="0" collapsed="false">
      <c r="A7" s="844" t="s">
        <v>714</v>
      </c>
      <c r="B7" s="892" t="s">
        <v>715</v>
      </c>
      <c r="C7" s="845" t="n">
        <v>633773</v>
      </c>
      <c r="D7" s="837"/>
      <c r="E7" s="844" t="s">
        <v>716</v>
      </c>
      <c r="F7" s="831" t="s">
        <v>717</v>
      </c>
      <c r="G7" s="845" t="n">
        <v>26303</v>
      </c>
      <c r="H7" s="833"/>
      <c r="O7" s="848" t="n">
        <v>25</v>
      </c>
      <c r="P7" s="848" t="n">
        <v>7</v>
      </c>
      <c r="Q7" s="813" t="str">
        <f aca="false">B7</f>
        <v>F556</v>
      </c>
      <c r="R7" s="849" t="n">
        <f aca="false">ROUND(C7,0)</f>
        <v>633773</v>
      </c>
      <c r="T7" s="848" t="n">
        <v>25</v>
      </c>
      <c r="U7" s="848" t="n">
        <v>61</v>
      </c>
      <c r="V7" s="850" t="str">
        <f aca="false">F7</f>
        <v>U07A</v>
      </c>
      <c r="W7" s="849" t="n">
        <f aca="false">ROUND(G7,0)</f>
        <v>26303</v>
      </c>
    </row>
    <row r="8" customFormat="false" ht="15" hidden="false" customHeight="true" outlineLevel="0" collapsed="false">
      <c r="A8" s="844" t="s">
        <v>718</v>
      </c>
      <c r="B8" s="828" t="s">
        <v>719</v>
      </c>
      <c r="C8" s="845"/>
      <c r="D8" s="837"/>
      <c r="E8" s="844" t="s">
        <v>720</v>
      </c>
      <c r="F8" s="831" t="s">
        <v>721</v>
      </c>
      <c r="G8" s="847" t="n">
        <v>65933</v>
      </c>
      <c r="H8" s="833"/>
      <c r="O8" s="848" t="n">
        <v>25</v>
      </c>
      <c r="P8" s="848" t="n">
        <v>7</v>
      </c>
      <c r="Q8" s="813" t="str">
        <f aca="false">B8</f>
        <v>F61G</v>
      </c>
      <c r="R8" s="849" t="n">
        <f aca="false">ROUND(C8,0)</f>
        <v>0</v>
      </c>
      <c r="T8" s="848" t="n">
        <v>25</v>
      </c>
      <c r="U8" s="848" t="n">
        <v>61</v>
      </c>
      <c r="V8" s="850" t="str">
        <f aca="false">F8</f>
        <v>U255</v>
      </c>
      <c r="W8" s="849" t="n">
        <f aca="false">ROUND(G8,0)</f>
        <v>65933</v>
      </c>
    </row>
    <row r="9" customFormat="false" ht="15" hidden="false" customHeight="true" outlineLevel="0" collapsed="false">
      <c r="A9" s="844" t="s">
        <v>722</v>
      </c>
      <c r="B9" s="828" t="s">
        <v>723</v>
      </c>
      <c r="C9" s="845"/>
      <c r="D9" s="837"/>
      <c r="E9" s="844" t="s">
        <v>724</v>
      </c>
      <c r="F9" s="831" t="s">
        <v>725</v>
      </c>
      <c r="G9" s="847" t="n">
        <v>8224</v>
      </c>
      <c r="H9" s="833"/>
      <c r="O9" s="848" t="n">
        <v>25</v>
      </c>
      <c r="P9" s="848" t="n">
        <v>7</v>
      </c>
      <c r="Q9" s="813" t="str">
        <f aca="false">B9</f>
        <v>F62G</v>
      </c>
      <c r="R9" s="849" t="n">
        <f aca="false">ROUND(C9,0)</f>
        <v>0</v>
      </c>
      <c r="T9" s="848" t="n">
        <v>25</v>
      </c>
      <c r="U9" s="848" t="n">
        <v>61</v>
      </c>
      <c r="V9" s="850" t="str">
        <f aca="false">F9</f>
        <v>U97H</v>
      </c>
      <c r="W9" s="849" t="n">
        <f aca="false">ROUND(G9,0)</f>
        <v>8224</v>
      </c>
    </row>
    <row r="10" customFormat="false" ht="15" hidden="false" customHeight="true" outlineLevel="0" collapsed="false">
      <c r="A10" s="844" t="s">
        <v>726</v>
      </c>
      <c r="B10" s="828" t="s">
        <v>727</v>
      </c>
      <c r="C10" s="845"/>
      <c r="D10" s="837"/>
      <c r="E10" s="844" t="s">
        <v>728</v>
      </c>
      <c r="F10" s="831" t="s">
        <v>729</v>
      </c>
      <c r="G10" s="847" t="n">
        <v>152123</v>
      </c>
      <c r="H10" s="854" t="s">
        <v>655</v>
      </c>
      <c r="O10" s="848" t="n">
        <v>25</v>
      </c>
      <c r="P10" s="848" t="n">
        <v>7</v>
      </c>
      <c r="Q10" s="813" t="str">
        <f aca="false">B10</f>
        <v>F63G</v>
      </c>
      <c r="R10" s="849" t="n">
        <f aca="false">ROUND(C10,0)</f>
        <v>0</v>
      </c>
      <c r="T10" s="848" t="n">
        <v>25</v>
      </c>
      <c r="U10" s="848" t="n">
        <v>61</v>
      </c>
      <c r="V10" s="850" t="str">
        <f aca="false">F10</f>
        <v>U00A</v>
      </c>
      <c r="W10" s="849" t="n">
        <f aca="false">ROUND(G10,0)</f>
        <v>152123</v>
      </c>
    </row>
    <row r="11" customFormat="false" ht="15" hidden="false" customHeight="true" outlineLevel="0" collapsed="false">
      <c r="A11" s="844" t="s">
        <v>730</v>
      </c>
      <c r="B11" s="828" t="s">
        <v>731</v>
      </c>
      <c r="C11" s="845"/>
      <c r="D11" s="837"/>
      <c r="E11" s="844" t="s">
        <v>732</v>
      </c>
      <c r="F11" s="831" t="s">
        <v>733</v>
      </c>
      <c r="G11" s="847"/>
      <c r="H11" s="833" t="str">
        <f aca="false">IF(OR(AND(C43=0,G43=0),ROUND(C43,0)&lt;&gt;ROUND(G43,0)),"OK","Attenzione: le risorse del fondo coincidono esattamente con i relativi impeghi, è necessario giustificare")</f>
        <v>OK</v>
      </c>
      <c r="O11" s="848" t="n">
        <v>25</v>
      </c>
      <c r="P11" s="848" t="n">
        <v>7</v>
      </c>
      <c r="Q11" s="813" t="str">
        <f aca="false">B11</f>
        <v>F70A</v>
      </c>
      <c r="R11" s="849" t="n">
        <f aca="false">ROUND(C11,0)</f>
        <v>0</v>
      </c>
      <c r="T11" s="848" t="n">
        <v>25</v>
      </c>
      <c r="U11" s="848" t="n">
        <v>61</v>
      </c>
      <c r="V11" s="850" t="str">
        <f aca="false">F12</f>
        <v>U08A</v>
      </c>
      <c r="W11" s="849" t="n">
        <f aca="false">ROUND(G12,0)</f>
        <v>24924</v>
      </c>
    </row>
    <row r="12" customFormat="false" ht="15" hidden="false" customHeight="true" outlineLevel="0" collapsed="false">
      <c r="A12" s="844" t="s">
        <v>734</v>
      </c>
      <c r="B12" s="828" t="s">
        <v>735</v>
      </c>
      <c r="C12" s="845"/>
      <c r="D12" s="837"/>
      <c r="E12" s="844" t="s">
        <v>736</v>
      </c>
      <c r="F12" s="831" t="s">
        <v>737</v>
      </c>
      <c r="G12" s="847" t="n">
        <v>24924</v>
      </c>
      <c r="H12" s="833"/>
      <c r="O12" s="848" t="n">
        <v>25</v>
      </c>
      <c r="P12" s="848" t="n">
        <v>7</v>
      </c>
      <c r="Q12" s="813" t="str">
        <f aca="false">B12</f>
        <v>F64G</v>
      </c>
      <c r="R12" s="849" t="n">
        <f aca="false">ROUND(C12,0)</f>
        <v>0</v>
      </c>
      <c r="T12" s="848" t="n">
        <v>25</v>
      </c>
      <c r="U12" s="848" t="n">
        <v>61</v>
      </c>
      <c r="V12" s="850" t="str">
        <f aca="false">F13</f>
        <v>U257</v>
      </c>
      <c r="W12" s="849" t="n">
        <f aca="false">ROUND(G13,0)</f>
        <v>26274</v>
      </c>
    </row>
    <row r="13" customFormat="false" ht="15" hidden="false" customHeight="true" outlineLevel="0" collapsed="false">
      <c r="A13" s="844" t="s">
        <v>738</v>
      </c>
      <c r="B13" s="828" t="s">
        <v>739</v>
      </c>
      <c r="C13" s="845"/>
      <c r="D13" s="837"/>
      <c r="E13" s="844" t="s">
        <v>740</v>
      </c>
      <c r="F13" s="831" t="s">
        <v>741</v>
      </c>
      <c r="G13" s="847" t="n">
        <v>26274</v>
      </c>
      <c r="H13" s="833"/>
      <c r="O13" s="848" t="n">
        <v>25</v>
      </c>
      <c r="P13" s="848" t="n">
        <v>7</v>
      </c>
      <c r="Q13" s="813" t="str">
        <f aca="false">B13</f>
        <v>F00Z</v>
      </c>
      <c r="R13" s="849" t="n">
        <f aca="false">ROUND(C13,0)</f>
        <v>0</v>
      </c>
      <c r="T13" s="848" t="n">
        <v>25</v>
      </c>
      <c r="U13" s="848" t="n">
        <v>61</v>
      </c>
      <c r="V13" s="850" t="str">
        <f aca="false">F14</f>
        <v>U09A</v>
      </c>
      <c r="W13" s="849" t="n">
        <f aca="false">ROUND(G14,0)</f>
        <v>0</v>
      </c>
    </row>
    <row r="14" customFormat="false" ht="15" hidden="false" customHeight="true" outlineLevel="0" collapsed="false">
      <c r="A14" s="844" t="s">
        <v>742</v>
      </c>
      <c r="B14" s="828" t="s">
        <v>743</v>
      </c>
      <c r="C14" s="845"/>
      <c r="D14" s="837"/>
      <c r="E14" s="844" t="s">
        <v>744</v>
      </c>
      <c r="F14" s="831" t="s">
        <v>745</v>
      </c>
      <c r="G14" s="847"/>
      <c r="H14" s="833"/>
      <c r="O14" s="848" t="n">
        <v>25</v>
      </c>
      <c r="P14" s="848" t="n">
        <v>7</v>
      </c>
      <c r="Q14" s="813" t="str">
        <f aca="false">B14</f>
        <v>F81H</v>
      </c>
      <c r="R14" s="849" t="n">
        <f aca="false">ROUND(C14,0)</f>
        <v>0</v>
      </c>
      <c r="T14" s="848" t="n">
        <v>25</v>
      </c>
      <c r="U14" s="848" t="n">
        <v>61</v>
      </c>
      <c r="V14" s="850" t="str">
        <f aca="false">F15</f>
        <v>U10A</v>
      </c>
      <c r="W14" s="849" t="n">
        <f aca="false">ROUND(G15,0)</f>
        <v>14920</v>
      </c>
    </row>
    <row r="15" customFormat="false" ht="15" hidden="false" customHeight="true" outlineLevel="0" collapsed="false">
      <c r="A15" s="844" t="s">
        <v>746</v>
      </c>
      <c r="B15" s="828" t="s">
        <v>747</v>
      </c>
      <c r="C15" s="845"/>
      <c r="D15" s="837"/>
      <c r="E15" s="844" t="s">
        <v>748</v>
      </c>
      <c r="F15" s="831" t="s">
        <v>749</v>
      </c>
      <c r="G15" s="847" t="n">
        <v>14920</v>
      </c>
      <c r="H15" s="833"/>
      <c r="O15" s="848" t="n">
        <v>25</v>
      </c>
      <c r="P15" s="848" t="n">
        <v>7</v>
      </c>
      <c r="Q15" s="813" t="str">
        <f aca="false">B15</f>
        <v>F82H</v>
      </c>
      <c r="R15" s="849" t="n">
        <f aca="false">ROUND(C15,0)</f>
        <v>0</v>
      </c>
      <c r="T15" s="848" t="n">
        <v>25</v>
      </c>
      <c r="U15" s="848" t="n">
        <v>61</v>
      </c>
      <c r="V15" s="850" t="str">
        <f aca="false">F11</f>
        <v>U00B</v>
      </c>
      <c r="W15" s="849" t="n">
        <f aca="false">ROUND(G11,0)</f>
        <v>0</v>
      </c>
    </row>
    <row r="16" customFormat="false" ht="15" hidden="false" customHeight="true" outlineLevel="0" collapsed="false">
      <c r="A16" s="844" t="s">
        <v>750</v>
      </c>
      <c r="B16" s="828" t="s">
        <v>751</v>
      </c>
      <c r="C16" s="845"/>
      <c r="D16" s="837"/>
      <c r="E16" s="844" t="s">
        <v>752</v>
      </c>
      <c r="F16" s="831" t="s">
        <v>753</v>
      </c>
      <c r="G16" s="847"/>
      <c r="H16" s="833"/>
      <c r="O16" s="848" t="n">
        <v>25</v>
      </c>
      <c r="P16" s="848" t="n">
        <v>7</v>
      </c>
      <c r="Q16" s="813" t="str">
        <f aca="false">B16</f>
        <v>F83H</v>
      </c>
      <c r="R16" s="849" t="n">
        <f aca="false">ROUND(C16,0)</f>
        <v>0</v>
      </c>
      <c r="T16" s="848" t="n">
        <v>25</v>
      </c>
      <c r="U16" s="848" t="n">
        <v>61</v>
      </c>
      <c r="V16" s="850" t="str">
        <f aca="false">F16</f>
        <v>U262</v>
      </c>
      <c r="W16" s="849" t="n">
        <f aca="false">ROUND(G16,0)</f>
        <v>0</v>
      </c>
    </row>
    <row r="17" customFormat="false" ht="15" hidden="false" customHeight="true" outlineLevel="0" collapsed="false">
      <c r="A17" s="844" t="s">
        <v>754</v>
      </c>
      <c r="B17" s="828" t="s">
        <v>755</v>
      </c>
      <c r="C17" s="845" t="n">
        <v>9854</v>
      </c>
      <c r="D17" s="837"/>
      <c r="E17" s="844" t="s">
        <v>756</v>
      </c>
      <c r="F17" s="831" t="s">
        <v>757</v>
      </c>
      <c r="G17" s="847"/>
      <c r="H17" s="854" t="s">
        <v>672</v>
      </c>
      <c r="O17" s="848" t="n">
        <v>25</v>
      </c>
      <c r="P17" s="848" t="n">
        <v>7</v>
      </c>
      <c r="Q17" s="813" t="str">
        <f aca="false">B17</f>
        <v>F919</v>
      </c>
      <c r="R17" s="849" t="n">
        <f aca="false">ROUND(C17,0)</f>
        <v>9854</v>
      </c>
      <c r="T17" s="848" t="n">
        <v>25</v>
      </c>
      <c r="U17" s="848" t="n">
        <v>61</v>
      </c>
      <c r="V17" s="850" t="str">
        <f aca="false">F17</f>
        <v>U22I</v>
      </c>
      <c r="W17" s="849" t="n">
        <f aca="false">ROUND(G17,0)</f>
        <v>0</v>
      </c>
    </row>
    <row r="18" customFormat="false" ht="15" hidden="false" customHeight="true" outlineLevel="0" collapsed="false">
      <c r="A18" s="844" t="s">
        <v>670</v>
      </c>
      <c r="B18" s="828" t="s">
        <v>671</v>
      </c>
      <c r="C18" s="845"/>
      <c r="D18" s="837"/>
      <c r="E18" s="844" t="s">
        <v>758</v>
      </c>
      <c r="F18" s="831" t="s">
        <v>759</v>
      </c>
      <c r="G18" s="847" t="n">
        <v>21813</v>
      </c>
      <c r="H18" s="833" t="str">
        <f aca="false">IF(C43=0,"OK",IF(AND(C18/C43&lt;0.1,C34/C43&lt;0.1),"OK","Attenzione: la voce altre risorse fisse e/o la voce altre risorse variabili risulta maggiore del 10% del fondo, è necessario giustificare"))</f>
        <v>OK</v>
      </c>
      <c r="O18" s="848" t="n">
        <v>25</v>
      </c>
      <c r="P18" s="848" t="n">
        <v>7</v>
      </c>
      <c r="Q18" s="813" t="str">
        <f aca="false">B18</f>
        <v>F998</v>
      </c>
      <c r="R18" s="849" t="n">
        <f aca="false">ROUND(C18,0)</f>
        <v>0</v>
      </c>
      <c r="T18" s="848" t="n">
        <v>25</v>
      </c>
      <c r="U18" s="848" t="n">
        <v>61</v>
      </c>
      <c r="V18" s="850" t="str">
        <f aca="false">F18</f>
        <v>U23I</v>
      </c>
      <c r="W18" s="849" t="n">
        <f aca="false">ROUND(G18,0)</f>
        <v>21813</v>
      </c>
    </row>
    <row r="19" s="893" customFormat="true" ht="15" hidden="false" customHeight="true" outlineLevel="0" collapsed="false">
      <c r="A19" s="862" t="s">
        <v>673</v>
      </c>
      <c r="B19" s="852"/>
      <c r="C19" s="853" t="n">
        <f aca="false">SUM(C7:C18)</f>
        <v>643627</v>
      </c>
      <c r="D19" s="837"/>
      <c r="E19" s="844" t="s">
        <v>760</v>
      </c>
      <c r="F19" s="831" t="s">
        <v>761</v>
      </c>
      <c r="G19" s="847"/>
      <c r="H19" s="833"/>
      <c r="O19" s="848"/>
      <c r="P19" s="848"/>
      <c r="Q19" s="813"/>
      <c r="R19" s="849"/>
      <c r="S19" s="894"/>
      <c r="T19" s="848" t="n">
        <v>25</v>
      </c>
      <c r="U19" s="848" t="n">
        <v>61</v>
      </c>
      <c r="V19" s="850" t="str">
        <f aca="false">F19</f>
        <v>U24I</v>
      </c>
      <c r="W19" s="849" t="n">
        <f aca="false">ROUND(G19,0)</f>
        <v>0</v>
      </c>
    </row>
    <row r="20" s="893" customFormat="true" ht="15" hidden="false" customHeight="true" outlineLevel="0" collapsed="false">
      <c r="A20" s="895" t="s">
        <v>674</v>
      </c>
      <c r="B20" s="896"/>
      <c r="C20" s="897"/>
      <c r="D20" s="898"/>
      <c r="E20" s="844" t="s">
        <v>762</v>
      </c>
      <c r="F20" s="831" t="s">
        <v>763</v>
      </c>
      <c r="G20" s="847"/>
      <c r="H20" s="833"/>
      <c r="O20" s="848"/>
      <c r="P20" s="848"/>
      <c r="Q20" s="813"/>
      <c r="R20" s="849"/>
      <c r="S20" s="894"/>
      <c r="T20" s="848" t="n">
        <v>25</v>
      </c>
      <c r="U20" s="848" t="n">
        <v>61</v>
      </c>
      <c r="V20" s="850" t="str">
        <f aca="false">F20</f>
        <v>U25I</v>
      </c>
      <c r="W20" s="849" t="n">
        <f aca="false">ROUND(G20,0)</f>
        <v>0</v>
      </c>
    </row>
    <row r="21" customFormat="false" ht="15" hidden="false" customHeight="true" outlineLevel="0" collapsed="false">
      <c r="A21" s="844" t="s">
        <v>677</v>
      </c>
      <c r="B21" s="828" t="s">
        <v>678</v>
      </c>
      <c r="C21" s="845"/>
      <c r="D21" s="898"/>
      <c r="E21" s="844" t="s">
        <v>764</v>
      </c>
      <c r="F21" s="831" t="s">
        <v>765</v>
      </c>
      <c r="G21" s="847" t="n">
        <v>5458</v>
      </c>
      <c r="H21" s="833"/>
      <c r="O21" s="848" t="n">
        <v>25</v>
      </c>
      <c r="P21" s="848" t="n">
        <v>9</v>
      </c>
      <c r="Q21" s="813" t="str">
        <f aca="false">B21</f>
        <v>F50H</v>
      </c>
      <c r="R21" s="849" t="n">
        <f aca="false">ROUND(C21,0)</f>
        <v>0</v>
      </c>
      <c r="T21" s="848" t="n">
        <v>25</v>
      </c>
      <c r="U21" s="848" t="n">
        <v>61</v>
      </c>
      <c r="V21" s="850" t="str">
        <f aca="false">F21</f>
        <v>U26I</v>
      </c>
      <c r="W21" s="849" t="n">
        <f aca="false">ROUND(G21,0)</f>
        <v>5458</v>
      </c>
    </row>
    <row r="22" customFormat="false" ht="15" hidden="false" customHeight="true" outlineLevel="0" collapsed="false">
      <c r="A22" s="899" t="s">
        <v>679</v>
      </c>
      <c r="B22" s="828" t="s">
        <v>680</v>
      </c>
      <c r="C22" s="845"/>
      <c r="D22" s="837"/>
      <c r="E22" s="900" t="s">
        <v>766</v>
      </c>
      <c r="F22" s="901" t="s">
        <v>767</v>
      </c>
      <c r="G22" s="902"/>
      <c r="H22" s="833"/>
      <c r="O22" s="848" t="n">
        <v>25</v>
      </c>
      <c r="P22" s="848" t="n">
        <v>9</v>
      </c>
      <c r="Q22" s="813" t="str">
        <f aca="false">B22</f>
        <v>F51H</v>
      </c>
      <c r="R22" s="849" t="n">
        <f aca="false">ROUND(C22,0)</f>
        <v>0</v>
      </c>
      <c r="T22" s="848" t="n">
        <v>25</v>
      </c>
      <c r="U22" s="848" t="n">
        <v>61</v>
      </c>
      <c r="V22" s="850" t="str">
        <f aca="false">F22</f>
        <v>U998</v>
      </c>
      <c r="W22" s="849" t="n">
        <f aca="false">ROUND(G22,0)</f>
        <v>0</v>
      </c>
    </row>
    <row r="23" customFormat="false" ht="15" hidden="false" customHeight="true" outlineLevel="0" collapsed="false">
      <c r="A23" s="899" t="s">
        <v>768</v>
      </c>
      <c r="B23" s="831" t="s">
        <v>769</v>
      </c>
      <c r="C23" s="903"/>
      <c r="D23" s="837"/>
      <c r="E23" s="851" t="s">
        <v>654</v>
      </c>
      <c r="F23" s="852"/>
      <c r="G23" s="853" t="n">
        <f aca="false">SUM(G7:G22)</f>
        <v>345972</v>
      </c>
      <c r="H23" s="833"/>
      <c r="O23" s="848" t="n">
        <v>25</v>
      </c>
      <c r="P23" s="848" t="n">
        <v>9</v>
      </c>
      <c r="Q23" s="813" t="str">
        <f aca="false">B23</f>
        <v>F00N</v>
      </c>
      <c r="R23" s="849" t="n">
        <f aca="false">ROUND(C23,0)</f>
        <v>0</v>
      </c>
      <c r="T23" s="848" t="s">
        <v>656</v>
      </c>
      <c r="U23" s="848"/>
    </row>
    <row r="24" customFormat="false" ht="15" hidden="false" customHeight="true" outlineLevel="0" collapsed="false">
      <c r="A24" s="844" t="s">
        <v>770</v>
      </c>
      <c r="B24" s="831" t="s">
        <v>771</v>
      </c>
      <c r="C24" s="845" t="n">
        <v>21813</v>
      </c>
      <c r="D24" s="837"/>
      <c r="E24" s="855" t="s">
        <v>772</v>
      </c>
      <c r="F24" s="904"/>
      <c r="G24" s="905" t="n">
        <f aca="false">G23</f>
        <v>345972</v>
      </c>
      <c r="H24" s="867"/>
      <c r="I24" s="859"/>
      <c r="J24" s="873"/>
      <c r="O24" s="848" t="n">
        <v>25</v>
      </c>
      <c r="P24" s="848" t="n">
        <v>9</v>
      </c>
      <c r="Q24" s="813" t="str">
        <f aca="false">B24</f>
        <v>F00Q</v>
      </c>
      <c r="R24" s="849" t="n">
        <f aca="false">ROUND(C24,0)</f>
        <v>21813</v>
      </c>
      <c r="T24" s="848"/>
      <c r="U24" s="848"/>
    </row>
    <row r="25" customFormat="false" ht="15" hidden="false" customHeight="true" outlineLevel="0" collapsed="false">
      <c r="A25" s="844" t="s">
        <v>675</v>
      </c>
      <c r="B25" s="828" t="s">
        <v>676</v>
      </c>
      <c r="C25" s="845"/>
      <c r="D25" s="837"/>
      <c r="E25" s="876"/>
      <c r="F25" s="877"/>
      <c r="G25" s="860"/>
      <c r="H25" s="867"/>
      <c r="O25" s="848" t="n">
        <v>25</v>
      </c>
      <c r="P25" s="848" t="n">
        <v>9</v>
      </c>
      <c r="Q25" s="813" t="str">
        <f aca="false">B25</f>
        <v>F928</v>
      </c>
      <c r="R25" s="849" t="n">
        <f aca="false">ROUND(C25,0)</f>
        <v>0</v>
      </c>
      <c r="T25" s="848"/>
      <c r="U25" s="848"/>
      <c r="W25" s="849"/>
    </row>
    <row r="26" s="893" customFormat="true" ht="15" hidden="false" customHeight="true" outlineLevel="0" collapsed="false">
      <c r="A26" s="844" t="s">
        <v>773</v>
      </c>
      <c r="B26" s="828" t="s">
        <v>774</v>
      </c>
      <c r="C26" s="845"/>
      <c r="D26" s="837"/>
      <c r="E26" s="876"/>
      <c r="F26" s="877"/>
      <c r="G26" s="906"/>
      <c r="H26" s="867"/>
      <c r="O26" s="848" t="n">
        <v>25</v>
      </c>
      <c r="P26" s="848" t="n">
        <v>9</v>
      </c>
      <c r="Q26" s="813" t="str">
        <f aca="false">B26</f>
        <v>F929</v>
      </c>
      <c r="R26" s="849" t="n">
        <f aca="false">ROUND(C26,0)</f>
        <v>0</v>
      </c>
      <c r="S26" s="894"/>
      <c r="T26" s="848"/>
      <c r="U26" s="848"/>
      <c r="V26" s="907"/>
      <c r="W26" s="908"/>
    </row>
    <row r="27" customFormat="false" ht="15" hidden="false" customHeight="true" outlineLevel="0" collapsed="false">
      <c r="A27" s="844" t="s">
        <v>775</v>
      </c>
      <c r="B27" s="828" t="s">
        <v>776</v>
      </c>
      <c r="C27" s="845" t="n">
        <v>11954</v>
      </c>
      <c r="D27" s="898"/>
      <c r="E27" s="876"/>
      <c r="F27" s="877"/>
      <c r="G27" s="860"/>
      <c r="H27" s="867"/>
      <c r="O27" s="848" t="n">
        <v>25</v>
      </c>
      <c r="P27" s="848" t="n">
        <v>9</v>
      </c>
      <c r="Q27" s="813" t="str">
        <f aca="false">B27</f>
        <v>F926</v>
      </c>
      <c r="R27" s="849" t="n">
        <f aca="false">ROUND(C27,0)</f>
        <v>11954</v>
      </c>
      <c r="T27" s="848"/>
      <c r="U27" s="848"/>
      <c r="W27" s="849"/>
    </row>
    <row r="28" customFormat="false" ht="15" hidden="false" customHeight="true" outlineLevel="0" collapsed="false">
      <c r="A28" s="899" t="s">
        <v>764</v>
      </c>
      <c r="B28" s="828" t="s">
        <v>777</v>
      </c>
      <c r="C28" s="845" t="n">
        <v>5458</v>
      </c>
      <c r="D28" s="898"/>
      <c r="E28" s="876"/>
      <c r="F28" s="877"/>
      <c r="G28" s="860"/>
      <c r="H28" s="867"/>
      <c r="O28" s="848" t="n">
        <v>25</v>
      </c>
      <c r="P28" s="848" t="n">
        <v>9</v>
      </c>
      <c r="Q28" s="813" t="str">
        <f aca="false">B28</f>
        <v>F88H</v>
      </c>
      <c r="R28" s="849" t="n">
        <f aca="false">ROUND(C28,0)</f>
        <v>5458</v>
      </c>
      <c r="T28" s="848"/>
      <c r="U28" s="848"/>
      <c r="W28" s="849"/>
    </row>
    <row r="29" customFormat="false" ht="15" hidden="false" customHeight="true" outlineLevel="0" collapsed="false">
      <c r="A29" s="909" t="s">
        <v>778</v>
      </c>
      <c r="B29" s="828" t="s">
        <v>779</v>
      </c>
      <c r="C29" s="845"/>
      <c r="D29" s="837"/>
      <c r="E29" s="876"/>
      <c r="F29" s="877"/>
      <c r="G29" s="860"/>
      <c r="H29" s="867"/>
      <c r="O29" s="848" t="n">
        <v>25</v>
      </c>
      <c r="P29" s="848" t="n">
        <v>9</v>
      </c>
      <c r="Q29" s="813" t="str">
        <f aca="false">B29</f>
        <v>F931</v>
      </c>
      <c r="R29" s="849" t="n">
        <f aca="false">ROUND(C29,0)</f>
        <v>0</v>
      </c>
      <c r="T29" s="848"/>
      <c r="U29" s="848"/>
      <c r="W29" s="849"/>
    </row>
    <row r="30" customFormat="false" ht="15" hidden="false" customHeight="true" outlineLevel="0" collapsed="false">
      <c r="A30" s="909" t="s">
        <v>780</v>
      </c>
      <c r="B30" s="831" t="s">
        <v>781</v>
      </c>
      <c r="C30" s="845"/>
      <c r="D30" s="837"/>
      <c r="E30" s="876"/>
      <c r="F30" s="877"/>
      <c r="G30" s="860"/>
      <c r="H30" s="867"/>
      <c r="O30" s="848" t="n">
        <v>25</v>
      </c>
      <c r="P30" s="848" t="n">
        <v>9</v>
      </c>
      <c r="Q30" s="813" t="str">
        <f aca="false">B30</f>
        <v>F925</v>
      </c>
      <c r="R30" s="849" t="n">
        <f aca="false">ROUND(C30,0)</f>
        <v>0</v>
      </c>
      <c r="T30" s="848"/>
      <c r="U30" s="848"/>
      <c r="W30" s="849"/>
    </row>
    <row r="31" customFormat="false" ht="15" hidden="false" customHeight="true" outlineLevel="0" collapsed="false">
      <c r="A31" s="844" t="s">
        <v>782</v>
      </c>
      <c r="B31" s="831" t="s">
        <v>783</v>
      </c>
      <c r="C31" s="845"/>
      <c r="D31" s="837"/>
      <c r="E31" s="876"/>
      <c r="F31" s="877"/>
      <c r="G31" s="860"/>
      <c r="H31" s="867"/>
      <c r="O31" s="848" t="n">
        <v>25</v>
      </c>
      <c r="P31" s="848" t="n">
        <v>9</v>
      </c>
      <c r="Q31" s="813" t="str">
        <f aca="false">B31</f>
        <v>F932</v>
      </c>
      <c r="R31" s="849" t="n">
        <f aca="false">ROUND(C31,0)</f>
        <v>0</v>
      </c>
      <c r="T31" s="848"/>
      <c r="U31" s="848"/>
      <c r="W31" s="849"/>
    </row>
    <row r="32" customFormat="false" ht="15" hidden="false" customHeight="true" outlineLevel="0" collapsed="false">
      <c r="A32" s="844" t="s">
        <v>784</v>
      </c>
      <c r="B32" s="831" t="s">
        <v>785</v>
      </c>
      <c r="C32" s="845"/>
      <c r="D32" s="837"/>
      <c r="E32" s="876"/>
      <c r="F32" s="877"/>
      <c r="G32" s="860"/>
      <c r="H32" s="867"/>
      <c r="O32" s="848" t="n">
        <v>25</v>
      </c>
      <c r="P32" s="848" t="n">
        <v>9</v>
      </c>
      <c r="Q32" s="813" t="str">
        <f aca="false">B32</f>
        <v>F933</v>
      </c>
      <c r="R32" s="849" t="n">
        <f aca="false">ROUND(C32,0)</f>
        <v>0</v>
      </c>
      <c r="T32" s="848"/>
      <c r="U32" s="848"/>
      <c r="W32" s="849"/>
    </row>
    <row r="33" customFormat="false" ht="15" hidden="false" customHeight="true" outlineLevel="0" collapsed="false">
      <c r="A33" s="844" t="s">
        <v>691</v>
      </c>
      <c r="B33" s="831" t="s">
        <v>692</v>
      </c>
      <c r="C33" s="845"/>
      <c r="D33" s="837"/>
      <c r="E33" s="876"/>
      <c r="F33" s="877"/>
      <c r="G33" s="860"/>
      <c r="H33" s="867"/>
      <c r="O33" s="848" t="n">
        <v>25</v>
      </c>
      <c r="P33" s="848" t="n">
        <v>9</v>
      </c>
      <c r="Q33" s="813" t="str">
        <f aca="false">B33</f>
        <v>F96H</v>
      </c>
      <c r="R33" s="849" t="n">
        <f aca="false">ROUND(C33,0)</f>
        <v>0</v>
      </c>
      <c r="T33" s="848"/>
      <c r="U33" s="848"/>
      <c r="W33" s="849"/>
    </row>
    <row r="34" customFormat="false" ht="15" hidden="false" customHeight="true" outlineLevel="0" collapsed="false">
      <c r="A34" s="844" t="s">
        <v>693</v>
      </c>
      <c r="B34" s="831" t="s">
        <v>694</v>
      </c>
      <c r="C34" s="845"/>
      <c r="D34" s="837"/>
      <c r="E34" s="876"/>
      <c r="F34" s="877"/>
      <c r="G34" s="860"/>
      <c r="H34" s="867"/>
      <c r="O34" s="848" t="n">
        <v>25</v>
      </c>
      <c r="P34" s="848" t="n">
        <v>9</v>
      </c>
      <c r="Q34" s="813" t="str">
        <f aca="false">B34</f>
        <v>F995</v>
      </c>
      <c r="R34" s="849" t="n">
        <f aca="false">ROUND(C34,0)</f>
        <v>0</v>
      </c>
      <c r="T34" s="848"/>
      <c r="U34" s="848"/>
      <c r="W34" s="849"/>
    </row>
    <row r="35" customFormat="false" ht="15" hidden="false" customHeight="true" outlineLevel="0" collapsed="false">
      <c r="A35" s="844" t="s">
        <v>695</v>
      </c>
      <c r="B35" s="831" t="s">
        <v>696</v>
      </c>
      <c r="C35" s="845"/>
      <c r="D35" s="837"/>
      <c r="E35" s="876"/>
      <c r="F35" s="877"/>
      <c r="G35" s="860"/>
      <c r="H35" s="867"/>
      <c r="O35" s="848" t="n">
        <v>25</v>
      </c>
      <c r="P35" s="848" t="n">
        <v>9</v>
      </c>
      <c r="Q35" s="813" t="str">
        <f aca="false">B35</f>
        <v>F999</v>
      </c>
      <c r="R35" s="849" t="n">
        <f aca="false">ROUND(C35,0)</f>
        <v>0</v>
      </c>
      <c r="T35" s="848"/>
      <c r="U35" s="848"/>
      <c r="W35" s="849"/>
    </row>
    <row r="36" customFormat="false" ht="15" hidden="false" customHeight="true" outlineLevel="0" collapsed="false">
      <c r="A36" s="862" t="s">
        <v>697</v>
      </c>
      <c r="B36" s="852"/>
      <c r="C36" s="853" t="n">
        <f aca="false">SUM(C21:C35)</f>
        <v>39225</v>
      </c>
      <c r="D36" s="837"/>
      <c r="E36" s="876"/>
      <c r="F36" s="877"/>
      <c r="G36" s="860"/>
      <c r="H36" s="867"/>
      <c r="O36" s="848"/>
      <c r="P36" s="848"/>
      <c r="R36" s="849"/>
      <c r="T36" s="848"/>
      <c r="U36" s="848"/>
      <c r="W36" s="849"/>
    </row>
    <row r="37" customFormat="false" ht="15" hidden="false" customHeight="true" outlineLevel="0" collapsed="false">
      <c r="A37" s="895" t="s">
        <v>698</v>
      </c>
      <c r="B37" s="896"/>
      <c r="C37" s="897"/>
      <c r="D37" s="837"/>
      <c r="E37" s="876"/>
      <c r="F37" s="877"/>
      <c r="G37" s="860"/>
      <c r="H37" s="867"/>
      <c r="O37" s="848"/>
      <c r="P37" s="848"/>
      <c r="R37" s="849"/>
      <c r="T37" s="848"/>
      <c r="U37" s="848"/>
      <c r="W37" s="849"/>
    </row>
    <row r="38" customFormat="false" ht="15" hidden="false" customHeight="true" outlineLevel="0" collapsed="false">
      <c r="A38" s="844" t="s">
        <v>701</v>
      </c>
      <c r="B38" s="831" t="s">
        <v>702</v>
      </c>
      <c r="C38" s="845" t="n">
        <v>14713</v>
      </c>
      <c r="D38" s="837"/>
      <c r="E38" s="876"/>
      <c r="F38" s="877"/>
      <c r="G38" s="860"/>
      <c r="H38" s="867"/>
      <c r="O38" s="848" t="n">
        <v>25</v>
      </c>
      <c r="P38" s="848" t="n">
        <v>81</v>
      </c>
      <c r="Q38" s="813" t="str">
        <f aca="false">B38</f>
        <v>F27I</v>
      </c>
      <c r="R38" s="849" t="n">
        <f aca="false">ROUND(C38,0)</f>
        <v>14713</v>
      </c>
      <c r="T38" s="848"/>
      <c r="U38" s="848"/>
      <c r="W38" s="849"/>
    </row>
    <row r="39" customFormat="false" ht="15" hidden="false" customHeight="true" outlineLevel="0" collapsed="false">
      <c r="A39" s="844" t="s">
        <v>703</v>
      </c>
      <c r="B39" s="831" t="s">
        <v>704</v>
      </c>
      <c r="C39" s="845" t="n">
        <v>31354</v>
      </c>
      <c r="D39" s="837"/>
      <c r="E39" s="876"/>
      <c r="F39" s="877"/>
      <c r="G39" s="860"/>
      <c r="H39" s="867"/>
      <c r="O39" s="848" t="n">
        <v>25</v>
      </c>
      <c r="P39" s="848" t="n">
        <v>81</v>
      </c>
      <c r="Q39" s="813" t="str">
        <f aca="false">B39</f>
        <v>F00P</v>
      </c>
      <c r="R39" s="849" t="n">
        <f aca="false">ROUND(C39,0)</f>
        <v>31354</v>
      </c>
      <c r="T39" s="848"/>
      <c r="U39" s="848"/>
      <c r="W39" s="849"/>
    </row>
    <row r="40" customFormat="false" ht="15" hidden="false" customHeight="true" outlineLevel="0" collapsed="false">
      <c r="A40" s="844" t="s">
        <v>705</v>
      </c>
      <c r="B40" s="831" t="s">
        <v>706</v>
      </c>
      <c r="C40" s="845"/>
      <c r="D40" s="837"/>
      <c r="E40" s="876"/>
      <c r="F40" s="877"/>
      <c r="G40" s="860"/>
      <c r="H40" s="867"/>
      <c r="O40" s="848" t="n">
        <v>25</v>
      </c>
      <c r="P40" s="848" t="n">
        <v>81</v>
      </c>
      <c r="Q40" s="813" t="str">
        <f aca="false">B40</f>
        <v>F01P</v>
      </c>
      <c r="R40" s="849" t="n">
        <f aca="false">ROUND(C40,0)</f>
        <v>0</v>
      </c>
      <c r="T40" s="848"/>
      <c r="U40" s="848"/>
      <c r="W40" s="849"/>
    </row>
    <row r="41" customFormat="false" ht="15" hidden="false" customHeight="true" outlineLevel="0" collapsed="false">
      <c r="A41" s="862" t="s">
        <v>707</v>
      </c>
      <c r="B41" s="852"/>
      <c r="C41" s="853" t="n">
        <f aca="false">SUM(C38:C40)</f>
        <v>46067</v>
      </c>
      <c r="D41" s="837"/>
      <c r="E41" s="876"/>
      <c r="F41" s="877"/>
      <c r="G41" s="860"/>
      <c r="H41" s="867"/>
      <c r="O41" s="848" t="s">
        <v>656</v>
      </c>
      <c r="P41" s="848"/>
      <c r="R41" s="849"/>
      <c r="T41" s="848"/>
      <c r="U41" s="848"/>
      <c r="W41" s="849"/>
    </row>
    <row r="42" customFormat="false" ht="15" hidden="false" customHeight="true" outlineLevel="0" collapsed="false">
      <c r="A42" s="855" t="s">
        <v>772</v>
      </c>
      <c r="B42" s="910"/>
      <c r="C42" s="885" t="n">
        <f aca="false">C19+C36-C41</f>
        <v>636785</v>
      </c>
      <c r="D42" s="837"/>
      <c r="G42" s="880"/>
      <c r="H42" s="867"/>
      <c r="T42" s="848"/>
      <c r="U42" s="848"/>
      <c r="W42" s="849"/>
    </row>
    <row r="43" customFormat="false" ht="15" hidden="false" customHeight="true" outlineLevel="0" collapsed="false">
      <c r="A43" s="883" t="s">
        <v>708</v>
      </c>
      <c r="B43" s="911"/>
      <c r="C43" s="857" t="n">
        <f aca="false">C42</f>
        <v>636785</v>
      </c>
      <c r="D43" s="837"/>
      <c r="E43" s="912" t="s">
        <v>709</v>
      </c>
      <c r="F43" s="887"/>
      <c r="G43" s="905" t="n">
        <f aca="false">G24</f>
        <v>345972</v>
      </c>
      <c r="H43" s="867"/>
      <c r="P43" s="848"/>
      <c r="R43" s="849"/>
      <c r="T43" s="848"/>
      <c r="U43" s="848"/>
    </row>
    <row r="44" customFormat="false" ht="15" hidden="false" customHeight="true" outlineLevel="0" collapsed="false">
      <c r="D44" s="913"/>
      <c r="E44" s="859"/>
      <c r="H44" s="867"/>
      <c r="O44" s="848"/>
      <c r="P44" s="848"/>
      <c r="T44" s="848"/>
      <c r="U44" s="848"/>
    </row>
    <row r="45" customFormat="false" ht="24.95" hidden="false" customHeight="true" outlineLevel="0" collapsed="false">
      <c r="A45" s="890" t="s">
        <v>710</v>
      </c>
      <c r="D45" s="914"/>
      <c r="H45" s="867"/>
      <c r="P45" s="848"/>
      <c r="T45" s="848"/>
      <c r="U45" s="848"/>
    </row>
    <row r="46" customFormat="false" ht="24" hidden="false" customHeight="true" outlineLevel="0" collapsed="false">
      <c r="A46" s="890" t="s">
        <v>711</v>
      </c>
      <c r="D46" s="913"/>
      <c r="H46" s="867"/>
      <c r="O46" s="848"/>
      <c r="P46" s="848"/>
    </row>
    <row r="47" customFormat="false" ht="10.5" hidden="false" customHeight="false" outlineLevel="0" collapsed="false">
      <c r="D47" s="913"/>
    </row>
    <row r="48" customFormat="false" ht="10.5" hidden="false" customHeight="false" outlineLevel="0" collapsed="false">
      <c r="D48" s="913"/>
    </row>
  </sheetData>
  <sheetProtection sheet="true" password="ea98" selectLockedCells="true"/>
  <mergeCells count="7">
    <mergeCell ref="A3:C3"/>
    <mergeCell ref="E3:G3"/>
    <mergeCell ref="H4:H9"/>
    <mergeCell ref="O5:R5"/>
    <mergeCell ref="T5:W5"/>
    <mergeCell ref="H11:H16"/>
    <mergeCell ref="H18:H23"/>
  </mergeCells>
  <dataValidations count="2">
    <dataValidation allowBlank="true" error="INSERIRE SOLO NUMERI INTERI" errorStyle="stop" errorTitle="ERRORE NEL DATO IMMESSO" operator="between" showDropDown="false" showErrorMessage="true" showInputMessage="false" sqref="C7:C18 G7:G22 C21:C35 C38:C40" type="whole">
      <formula1>0</formula1>
      <formula2>999999999999</formula2>
    </dataValidation>
    <dataValidation allowBlank="true" error="INSERIRE SOLO NUMERI INTERI" errorStyle="stop" errorTitle="ERRORE NEL DATO IMMESSO" operator="between" showDropDown="false" showErrorMessage="true" showInputMessage="false" sqref="C19 G23:G41 C36 C41:C42" type="whole">
      <formula1>-999999999999</formula1>
      <formula2>999999999999</formula2>
    </dataValidation>
  </dataValidations>
  <printOptions headings="false" gridLines="false" gridLinesSet="true" horizontalCentered="true" verticalCentered="true"/>
  <pageMargins left="0" right="0" top="0.196527777777778" bottom="0.157638888888889" header="0.511811023622047" footer="0.511811023622047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95"/>
  <sheetViews>
    <sheetView showFormulas="false" showGridLines="false" showRowColHeaders="true" showZeros="true" rightToLeft="false" tabSelected="false" showOutlineSymbols="true" defaultGridColor="true" view="normal" topLeftCell="A76" colorId="64" zoomScale="120" zoomScaleNormal="120" zoomScalePageLayoutView="100" workbookViewId="0">
      <selection pane="topLeft" activeCell="E87" activeCellId="0" sqref="E87"/>
    </sheetView>
  </sheetViews>
  <sheetFormatPr defaultColWidth="9.328125" defaultRowHeight="15" zeroHeight="false" outlineLevelRow="0" outlineLevelCol="0"/>
  <cols>
    <col collapsed="false" customWidth="false" hidden="false" outlineLevel="0" max="1" min="1" style="915" width="9.33"/>
    <col collapsed="false" customWidth="false" hidden="false" outlineLevel="0" max="2" min="2" style="916" width="9.33"/>
    <col collapsed="false" customWidth="true" hidden="false" outlineLevel="0" max="3" min="3" style="917" width="167.49"/>
    <col collapsed="false" customWidth="true" hidden="false" outlineLevel="0" max="4" min="4" style="917" width="2.65"/>
    <col collapsed="false" customWidth="true" hidden="false" outlineLevel="0" max="5" min="5" style="918" width="16.82"/>
    <col collapsed="false" customWidth="true" hidden="false" outlineLevel="0" max="6" min="6" style="919" width="47.49"/>
    <col collapsed="false" customWidth="true" hidden="false" outlineLevel="0" max="7" min="7" style="920" width="11.99"/>
    <col collapsed="false" customWidth="true" hidden="false" outlineLevel="0" max="8" min="8" style="921" width="11.99"/>
    <col collapsed="false" customWidth="true" hidden="false" outlineLevel="0" max="9" min="9" style="922" width="11.99"/>
    <col collapsed="false" customWidth="true" hidden="false" outlineLevel="0" max="10" min="10" style="917" width="11.99"/>
    <col collapsed="false" customWidth="true" hidden="true" outlineLevel="0" max="13" min="11" style="917" width="11.99"/>
    <col collapsed="false" customWidth="true" hidden="true" outlineLevel="0" max="14" min="14" style="917" width="13.99"/>
    <col collapsed="false" customWidth="false" hidden="false" outlineLevel="0" max="257" min="15" style="917" width="9.33"/>
  </cols>
  <sheetData>
    <row r="1" s="924" customFormat="true" ht="45" hidden="false" customHeight="true" outlineLevel="0" collapsed="false">
      <c r="A1" s="923" t="s">
        <v>786</v>
      </c>
      <c r="B1" s="923"/>
      <c r="C1" s="923"/>
      <c r="D1" s="923"/>
      <c r="E1" s="923"/>
      <c r="F1" s="824" t="s">
        <v>787</v>
      </c>
      <c r="H1" s="925" t="s">
        <v>123</v>
      </c>
      <c r="I1" s="926"/>
    </row>
    <row r="2" s="924" customFormat="true" ht="41.45" hidden="false" customHeight="true" outlineLevel="0" collapsed="false">
      <c r="A2" s="927" t="s">
        <v>788</v>
      </c>
      <c r="B2" s="927"/>
      <c r="C2" s="927"/>
      <c r="D2" s="927"/>
      <c r="E2" s="927"/>
      <c r="F2" s="928" t="str">
        <f aca="false">IF(AND(ISBLANK($E$23),OR(SUM(t1!$AJ$13:$AK$14)&gt;0,SUM(t12!$AA$13:$AA$14)&gt;0)),"Attenzione: è necessario compilare la domanda GEN195 !!!","OK")</f>
        <v>OK</v>
      </c>
      <c r="G2" s="929"/>
      <c r="H2" s="930"/>
      <c r="I2" s="926"/>
    </row>
    <row r="3" s="936" customFormat="true" ht="30" hidden="false" customHeight="true" outlineLevel="0" collapsed="false">
      <c r="A3" s="931"/>
      <c r="B3" s="932"/>
      <c r="C3" s="933"/>
      <c r="D3" s="934"/>
      <c r="E3" s="935"/>
      <c r="F3" s="928"/>
      <c r="G3" s="929"/>
      <c r="H3" s="930"/>
      <c r="I3" s="926"/>
    </row>
    <row r="4" s="924" customFormat="true" ht="16.5" hidden="false" customHeight="true" outlineLevel="0" collapsed="false">
      <c r="A4" s="937"/>
      <c r="B4" s="938"/>
      <c r="C4" s="939"/>
      <c r="D4" s="939"/>
      <c r="E4" s="939"/>
      <c r="F4" s="940" t="s">
        <v>789</v>
      </c>
      <c r="G4" s="939"/>
      <c r="H4" s="941"/>
      <c r="I4" s="939"/>
    </row>
    <row r="5" s="924" customFormat="true" ht="20.25" hidden="false" customHeight="true" outlineLevel="0" collapsed="false">
      <c r="B5" s="942"/>
      <c r="C5" s="943" t="s">
        <v>790</v>
      </c>
      <c r="F5" s="940"/>
      <c r="H5" s="944"/>
    </row>
    <row r="6" s="947" customFormat="true" ht="20.25" hidden="false" customHeight="true" outlineLevel="0" collapsed="false">
      <c r="A6" s="945" t="str">
        <f aca="false">t1!$A$1</f>
        <v>COMPARTO REGIONI ED AUTONOMIE LOCALI - anno 2017</v>
      </c>
      <c r="B6" s="945"/>
      <c r="C6" s="945"/>
      <c r="D6" s="945"/>
      <c r="E6" s="945"/>
      <c r="F6" s="946" t="str">
        <f aca="false">IF(AND(ISBLANK(E17),ISBLANK(E19),ISBLANK(E21)),"OK",IF(AND(OR(ISBLANK(E17),YEAR(E17)&gt;t1!M1-1),OR(ISBLANK(E19),YEAR(E19)&gt;t1!M1-1),OR(ISBLANK(E21),YEAR(E21)&gt;t1!M1-1)),"OK","Attenzione: almeno una data di certificazione è antececedente l'anno "&amp;t1!M1&amp;", è necessario giustificare"))</f>
        <v>OK</v>
      </c>
      <c r="H6" s="948"/>
    </row>
    <row r="7" s="947" customFormat="true" ht="11.25" hidden="false" customHeight="true" outlineLevel="0" collapsed="false">
      <c r="A7" s="949"/>
      <c r="B7" s="950"/>
      <c r="C7" s="951"/>
      <c r="D7" s="951"/>
      <c r="E7" s="952"/>
      <c r="F7" s="946"/>
      <c r="H7" s="948"/>
      <c r="I7" s="951"/>
    </row>
    <row r="8" s="947" customFormat="true" ht="30.75" hidden="false" customHeight="true" outlineLevel="0" collapsed="false">
      <c r="A8" s="953"/>
      <c r="B8" s="954"/>
      <c r="C8" s="955" t="s">
        <v>791</v>
      </c>
      <c r="F8" s="946"/>
      <c r="G8" s="956"/>
      <c r="H8" s="948"/>
      <c r="N8" s="843" t="s">
        <v>792</v>
      </c>
    </row>
    <row r="9" s="947" customFormat="true" ht="30.75" hidden="false" customHeight="true" outlineLevel="0" collapsed="false">
      <c r="A9" s="957"/>
      <c r="B9" s="954"/>
      <c r="C9" s="951"/>
      <c r="D9" s="951"/>
      <c r="E9" s="958"/>
      <c r="F9" s="946"/>
      <c r="G9" s="959"/>
      <c r="H9" s="960"/>
      <c r="I9" s="959"/>
      <c r="N9" s="961" t="n">
        <f aca="false">(COUNTIF(E:E,"&lt;&gt;"&amp;"")+COUNTIF(C92,"&lt;&gt;"&amp;"")+COUNTIF(C95,"&lt;&gt;"&amp;""))</f>
        <v>32</v>
      </c>
    </row>
    <row r="10" customFormat="false" ht="3.95" hidden="false" customHeight="true" outlineLevel="0" collapsed="false">
      <c r="A10" s="962"/>
      <c r="B10" s="963"/>
      <c r="C10" s="964"/>
      <c r="D10" s="962"/>
      <c r="E10" s="965"/>
      <c r="G10" s="966"/>
      <c r="H10" s="962"/>
      <c r="I10" s="967"/>
    </row>
    <row r="11" s="920" customFormat="true" ht="30" hidden="false" customHeight="true" outlineLevel="0" collapsed="false">
      <c r="A11" s="968" t="s">
        <v>793</v>
      </c>
      <c r="B11" s="968"/>
      <c r="C11" s="969" t="s">
        <v>794</v>
      </c>
      <c r="D11" s="970"/>
      <c r="E11" s="971"/>
      <c r="F11" s="972"/>
      <c r="H11" s="921"/>
      <c r="I11" s="973"/>
      <c r="K11" s="843" t="s">
        <v>795</v>
      </c>
      <c r="L11" s="843" t="s">
        <v>796</v>
      </c>
      <c r="M11" s="843" t="s">
        <v>797</v>
      </c>
      <c r="N11" s="843" t="s">
        <v>641</v>
      </c>
    </row>
    <row r="12" s="920" customFormat="true" ht="3.95" hidden="false" customHeight="true" outlineLevel="0" collapsed="false">
      <c r="A12" s="974"/>
      <c r="B12" s="975"/>
      <c r="C12" s="974"/>
      <c r="D12" s="974"/>
      <c r="E12" s="976"/>
      <c r="H12" s="921"/>
      <c r="I12" s="973"/>
    </row>
    <row r="13" s="920" customFormat="true" ht="30" hidden="false" customHeight="true" outlineLevel="0" collapsed="false">
      <c r="A13" s="977" t="s">
        <v>798</v>
      </c>
      <c r="B13" s="978" t="s">
        <v>799</v>
      </c>
      <c r="C13" s="972" t="s">
        <v>800</v>
      </c>
      <c r="E13" s="979" t="s">
        <v>801</v>
      </c>
      <c r="F13" s="980" t="str">
        <f aca="false">IF(AND(LEN(E13)=1,OR(UPPER(E13)="N",UPPER(E13)="S")),"",IF(ISBLANK(E13),"","  Errore ! Inserire S o N"))</f>
        <v/>
      </c>
      <c r="K13" s="981" t="str">
        <f aca="false">LEFT(A13,3)</f>
        <v>GEN</v>
      </c>
      <c r="L13" s="981" t="str">
        <f aca="false">RIGHT(A13,3)</f>
        <v>172</v>
      </c>
      <c r="M13" s="981" t="str">
        <f aca="false">B13</f>
        <v>FLAG</v>
      </c>
      <c r="N13" s="982" t="str">
        <f aca="false">IF(AND(LEN(E13)=1,OR(UPPER(E13)="N",UPPER(E13)="S")),UPPER(E13),"")</f>
        <v>S</v>
      </c>
    </row>
    <row r="14" s="920" customFormat="true" ht="3.95" hidden="false" customHeight="true" outlineLevel="0" collapsed="false">
      <c r="A14" s="977"/>
      <c r="B14" s="983"/>
      <c r="C14" s="974"/>
      <c r="D14" s="974"/>
      <c r="E14" s="984"/>
      <c r="F14" s="972"/>
      <c r="H14" s="921"/>
      <c r="I14" s="973"/>
    </row>
    <row r="15" s="920" customFormat="true" ht="30" hidden="false" customHeight="true" outlineLevel="0" collapsed="false">
      <c r="A15" s="977" t="s">
        <v>802</v>
      </c>
      <c r="B15" s="978" t="s">
        <v>799</v>
      </c>
      <c r="C15" s="972" t="s">
        <v>803</v>
      </c>
      <c r="E15" s="979" t="s">
        <v>804</v>
      </c>
      <c r="F15" s="980" t="str">
        <f aca="false">IF(AND(LEN(E15)=1,OR(UPPER(E15)="N",UPPER(E15)="S")),"",IF(ISBLANK(E15),"","  Errore ! Inserire S o N"))</f>
        <v/>
      </c>
      <c r="K15" s="981" t="str">
        <f aca="false">LEFT(A15,3)</f>
        <v>GEN</v>
      </c>
      <c r="L15" s="981" t="str">
        <f aca="false">RIGHT(A15,3)</f>
        <v>207</v>
      </c>
      <c r="M15" s="981" t="str">
        <f aca="false">B15</f>
        <v>FLAG</v>
      </c>
      <c r="N15" s="982" t="str">
        <f aca="false">IF(AND(LEN(E15)=1,OR(UPPER(E15)="N",UPPER(E15)="S")),UPPER(E15),"")</f>
        <v>N</v>
      </c>
    </row>
    <row r="16" s="920" customFormat="true" ht="3.95" hidden="false" customHeight="true" outlineLevel="0" collapsed="false">
      <c r="A16" s="977"/>
      <c r="B16" s="983"/>
      <c r="C16" s="974"/>
      <c r="D16" s="974"/>
      <c r="E16" s="984"/>
      <c r="F16" s="972"/>
      <c r="H16" s="921"/>
      <c r="I16" s="973"/>
    </row>
    <row r="17" s="920" customFormat="true" ht="30" hidden="false" customHeight="true" outlineLevel="0" collapsed="false">
      <c r="A17" s="977" t="s">
        <v>805</v>
      </c>
      <c r="B17" s="978" t="s">
        <v>806</v>
      </c>
      <c r="C17" s="972" t="s">
        <v>807</v>
      </c>
      <c r="E17" s="985"/>
      <c r="F17" s="986" t="str">
        <f aca="true">IF(ISBLANK(E17),"",IF(AND(E17&gt;=DATE(2016,1,1),E17&lt;=TODAY()),"","Digitare una data non anteriore al 1 Gennaio "&amp;t1!M1-1&amp;" (gg/mm/aaaa)"))</f>
        <v/>
      </c>
      <c r="K17" s="981" t="str">
        <f aca="false">LEFT(A17,3)</f>
        <v>GEN</v>
      </c>
      <c r="L17" s="981" t="str">
        <f aca="false">RIGHT(A17,3)</f>
        <v>353</v>
      </c>
      <c r="M17" s="981" t="str">
        <f aca="false">B17</f>
        <v>DATE</v>
      </c>
      <c r="N17" s="987" t="str">
        <f aca="true">IF(AND(E17&gt;=DATE(2016,1,1),E17&lt;=TODAY()),"'"&amp;DAY(E17)&amp;"/"&amp;MONTH(E17)&amp;"/"&amp;YEAR(E17),"")</f>
        <v/>
      </c>
    </row>
    <row r="18" s="920" customFormat="true" ht="3.95" hidden="false" customHeight="true" outlineLevel="0" collapsed="false">
      <c r="A18" s="977"/>
      <c r="B18" s="983"/>
      <c r="C18" s="974"/>
      <c r="D18" s="974"/>
      <c r="E18" s="984"/>
      <c r="F18" s="988"/>
      <c r="H18" s="921"/>
      <c r="I18" s="973"/>
    </row>
    <row r="19" s="920" customFormat="true" ht="30" hidden="false" customHeight="true" outlineLevel="0" collapsed="false">
      <c r="A19" s="977" t="s">
        <v>808</v>
      </c>
      <c r="B19" s="978" t="s">
        <v>806</v>
      </c>
      <c r="C19" s="972" t="s">
        <v>809</v>
      </c>
      <c r="E19" s="985"/>
      <c r="F19" s="986" t="str">
        <f aca="true">IF(ISBLANK(E19),"",IF(AND(E19&gt;=DATE(2016,1,1),E19&lt;=TODAY()),"","Digitare una data non anteriore al 1 Gennaio "&amp;t1!M1-1&amp;" (gg/mm/aaaa)"))</f>
        <v/>
      </c>
      <c r="K19" s="981" t="str">
        <f aca="false">LEFT(A19,3)</f>
        <v>GEN</v>
      </c>
      <c r="L19" s="981" t="str">
        <f aca="false">RIGHT(A19,3)</f>
        <v>354</v>
      </c>
      <c r="M19" s="981" t="str">
        <f aca="false">B19</f>
        <v>DATE</v>
      </c>
      <c r="N19" s="987" t="str">
        <f aca="true">IF(AND(E19&gt;=DATE(2016,1,1),E19&lt;=TODAY()),"'"&amp;DAY(E19)&amp;"/"&amp;MONTH(E19)&amp;"/"&amp;YEAR(E19),"")</f>
        <v/>
      </c>
    </row>
    <row r="20" s="920" customFormat="true" ht="3.95" hidden="false" customHeight="true" outlineLevel="0" collapsed="false">
      <c r="A20" s="977"/>
      <c r="B20" s="978"/>
      <c r="C20" s="972"/>
      <c r="E20" s="989"/>
      <c r="F20" s="988"/>
      <c r="K20" s="981"/>
      <c r="L20" s="981"/>
      <c r="M20" s="981"/>
      <c r="N20" s="987"/>
    </row>
    <row r="21" s="920" customFormat="true" ht="30" hidden="false" customHeight="true" outlineLevel="0" collapsed="false">
      <c r="A21" s="977" t="s">
        <v>810</v>
      </c>
      <c r="B21" s="978" t="s">
        <v>806</v>
      </c>
      <c r="C21" s="972" t="s">
        <v>811</v>
      </c>
      <c r="E21" s="985" t="n">
        <v>42942</v>
      </c>
      <c r="F21" s="986" t="str">
        <f aca="true">IF(ISBLANK(E21),"",IF(AND(E21&gt;=DATE(2016,1,1),E21&lt;=TODAY()),"","Digitare una data non anteriore al 1 Gennaio "&amp;t1!M1-1&amp;" (gg/mm/aaaa)"))</f>
        <v/>
      </c>
      <c r="K21" s="981" t="str">
        <f aca="false">LEFT(A21,3)</f>
        <v>GEN</v>
      </c>
      <c r="L21" s="981" t="str">
        <f aca="false">RIGHT(A21,3)</f>
        <v>355</v>
      </c>
      <c r="M21" s="981" t="str">
        <f aca="false">B21</f>
        <v>DATE</v>
      </c>
      <c r="N21" s="987" t="str">
        <f aca="true">IF(AND(E21&gt;=DATE(2016,1,1),E21&lt;=TODAY()),"'"&amp;DAY(E21)&amp;"/"&amp;MONTH(E21)&amp;"/"&amp;YEAR(E21),"")</f>
        <v>'26/7/2017</v>
      </c>
    </row>
    <row r="22" s="920" customFormat="true" ht="3.95" hidden="false" customHeight="true" outlineLevel="0" collapsed="false">
      <c r="A22" s="977"/>
      <c r="B22" s="983"/>
      <c r="C22" s="974"/>
      <c r="D22" s="974"/>
      <c r="E22" s="984"/>
      <c r="F22" s="972"/>
      <c r="H22" s="921"/>
      <c r="I22" s="973"/>
    </row>
    <row r="23" s="920" customFormat="true" ht="30" hidden="false" customHeight="true" outlineLevel="0" collapsed="false">
      <c r="A23" s="977" t="s">
        <v>812</v>
      </c>
      <c r="B23" s="978" t="s">
        <v>813</v>
      </c>
      <c r="C23" s="972" t="s">
        <v>814</v>
      </c>
      <c r="E23" s="990" t="n">
        <v>0</v>
      </c>
      <c r="F23" s="980" t="str">
        <f aca="false">IF(ISBLANK(E23),"",IF(ISNUMBER(E23),IF(E23-INT(E23)=0,"","  Errore ! Inserire un numero intero senza decimali"),"  Errore ! Inserire un numero intero senza decimali"))</f>
        <v/>
      </c>
      <c r="K23" s="981" t="str">
        <f aca="false">LEFT(A23,3)</f>
        <v>GEN</v>
      </c>
      <c r="L23" s="981" t="str">
        <f aca="false">RIGHT(A23,3)</f>
        <v>195</v>
      </c>
      <c r="M23" s="981" t="str">
        <f aca="false">B23</f>
        <v>INT</v>
      </c>
      <c r="N23" s="982" t="n">
        <f aca="false">IF(ISNUMBER(E23),ROUND(E23,0),"")</f>
        <v>0</v>
      </c>
    </row>
    <row r="24" s="920" customFormat="true" ht="3.95" hidden="false" customHeight="true" outlineLevel="0" collapsed="false">
      <c r="A24" s="991"/>
      <c r="B24" s="983"/>
      <c r="C24" s="974"/>
      <c r="D24" s="974"/>
      <c r="E24" s="976"/>
      <c r="F24" s="972"/>
      <c r="H24" s="921"/>
      <c r="I24" s="973"/>
    </row>
    <row r="25" s="920" customFormat="true" ht="30" hidden="false" customHeight="true" outlineLevel="0" collapsed="false">
      <c r="A25" s="968" t="s">
        <v>815</v>
      </c>
      <c r="B25" s="968"/>
      <c r="C25" s="969" t="s">
        <v>816</v>
      </c>
      <c r="D25" s="970"/>
      <c r="E25" s="971"/>
      <c r="F25" s="972"/>
      <c r="H25" s="921"/>
      <c r="I25" s="973"/>
    </row>
    <row r="26" s="920" customFormat="true" ht="3.95" hidden="false" customHeight="true" outlineLevel="0" collapsed="false">
      <c r="A26" s="974"/>
      <c r="B26" s="983"/>
      <c r="C26" s="974"/>
      <c r="D26" s="974"/>
      <c r="E26" s="976"/>
      <c r="F26" s="972"/>
      <c r="H26" s="921"/>
      <c r="I26" s="973"/>
    </row>
    <row r="27" s="920" customFormat="true" ht="30" hidden="false" customHeight="true" outlineLevel="0" collapsed="false">
      <c r="A27" s="977" t="s">
        <v>817</v>
      </c>
      <c r="B27" s="978" t="s">
        <v>813</v>
      </c>
      <c r="C27" s="972" t="s">
        <v>818</v>
      </c>
      <c r="E27" s="990" t="n">
        <v>0</v>
      </c>
      <c r="F27" s="980" t="str">
        <f aca="false">IF(ISBLANK(E27),"",IF(ISNUMBER(E27),IF(E27-INT(E27)=0,"","  Errore ! Inserire un numero intero senza decimali"),"  Errore ! Inserire un numero intero senza decimali"))</f>
        <v/>
      </c>
      <c r="K27" s="981" t="str">
        <f aca="false">LEFT(A27,3)</f>
        <v>LEG</v>
      </c>
      <c r="L27" s="981" t="str">
        <f aca="false">RIGHT(A27,3)</f>
        <v>157</v>
      </c>
      <c r="M27" s="981" t="str">
        <f aca="false">B27</f>
        <v>INT</v>
      </c>
      <c r="N27" s="982" t="n">
        <f aca="false">IF(ISNUMBER(E27),ROUND(E27,0),"")</f>
        <v>0</v>
      </c>
    </row>
    <row r="28" s="920" customFormat="true" ht="3.95" hidden="false" customHeight="true" outlineLevel="0" collapsed="false">
      <c r="A28" s="977"/>
      <c r="B28" s="978"/>
      <c r="C28" s="972"/>
      <c r="D28" s="974"/>
      <c r="E28" s="984"/>
      <c r="F28" s="972"/>
      <c r="H28" s="921"/>
      <c r="I28" s="973"/>
    </row>
    <row r="29" s="992" customFormat="true" ht="30" hidden="false" customHeight="true" outlineLevel="0" collapsed="false">
      <c r="A29" s="977" t="s">
        <v>819</v>
      </c>
      <c r="B29" s="978" t="s">
        <v>813</v>
      </c>
      <c r="C29" s="972" t="s">
        <v>820</v>
      </c>
      <c r="E29" s="993" t="n">
        <v>228942</v>
      </c>
      <c r="F29" s="994" t="str">
        <f aca="false">IF(ISBLANK(E29),"",IF(ISNUMBER(E29),IF(E29-INT(E29)=0,"","  Errore ! Inserire un numero intero senza decimali"),"  Errore ! Inserire un numero intero senza decimali"))</f>
        <v/>
      </c>
      <c r="K29" s="982" t="str">
        <f aca="false">LEFT(A29,3)</f>
        <v>LEG</v>
      </c>
      <c r="L29" s="982" t="str">
        <f aca="false">RIGHT(A29,3)</f>
        <v>356</v>
      </c>
      <c r="M29" s="982" t="str">
        <f aca="false">B29</f>
        <v>INT</v>
      </c>
      <c r="N29" s="982" t="n">
        <f aca="false">IF(ISNUMBER(E29),ROUND(E29,0),"")</f>
        <v>228942</v>
      </c>
    </row>
    <row r="30" s="992" customFormat="true" ht="3.95" hidden="false" customHeight="true" outlineLevel="0" collapsed="false">
      <c r="A30" s="995"/>
      <c r="B30" s="996"/>
      <c r="C30" s="997"/>
      <c r="D30" s="997"/>
      <c r="E30" s="965"/>
      <c r="F30" s="998"/>
      <c r="H30" s="921"/>
      <c r="I30" s="999"/>
    </row>
    <row r="31" s="992" customFormat="true" ht="30" hidden="false" customHeight="true" outlineLevel="0" collapsed="false">
      <c r="A31" s="977" t="s">
        <v>821</v>
      </c>
      <c r="B31" s="978" t="s">
        <v>813</v>
      </c>
      <c r="C31" s="972" t="s">
        <v>822</v>
      </c>
      <c r="E31" s="993" t="n">
        <v>228942</v>
      </c>
      <c r="F31" s="994" t="str">
        <f aca="false">IF(ISBLANK(E31),"",IF(ISNUMBER(E31),IF(E31-INT(E31)=0,"","  Errore ! Inserire un numero intero senza decimali"),"  Errore ! Inserire un numero intero senza decimali"))</f>
        <v/>
      </c>
      <c r="K31" s="982" t="str">
        <f aca="false">LEFT(A31,3)</f>
        <v>LEG</v>
      </c>
      <c r="L31" s="982" t="str">
        <f aca="false">RIGHT(A31,3)</f>
        <v>357</v>
      </c>
      <c r="M31" s="982" t="str">
        <f aca="false">B31</f>
        <v>INT</v>
      </c>
      <c r="N31" s="982" t="n">
        <f aca="false">IF(ISNUMBER(E31),ROUND(E31,0),"")</f>
        <v>228942</v>
      </c>
    </row>
    <row r="32" s="992" customFormat="true" ht="3.95" hidden="false" customHeight="true" outlineLevel="0" collapsed="false">
      <c r="A32" s="995"/>
      <c r="B32" s="996"/>
      <c r="C32" s="997"/>
      <c r="D32" s="997"/>
      <c r="E32" s="965"/>
      <c r="F32" s="998"/>
      <c r="H32" s="921"/>
      <c r="I32" s="999"/>
    </row>
    <row r="33" s="920" customFormat="true" ht="30" hidden="false" customHeight="true" outlineLevel="0" collapsed="false">
      <c r="A33" s="977" t="s">
        <v>823</v>
      </c>
      <c r="B33" s="978" t="s">
        <v>813</v>
      </c>
      <c r="C33" s="972" t="s">
        <v>824</v>
      </c>
      <c r="E33" s="990" t="n">
        <v>0</v>
      </c>
      <c r="F33" s="980" t="str">
        <f aca="false">IF(ISBLANK(E33),"",IF(ISNUMBER(E33),IF(E33-INT(E33)=0,"","  Errore ! Inserire un numero intero senza decimali"),"  Errore ! Inserire un numero intero senza decimali"))</f>
        <v/>
      </c>
      <c r="K33" s="981" t="str">
        <f aca="false">LEFT(A33,3)</f>
        <v>LEG</v>
      </c>
      <c r="L33" s="981" t="str">
        <f aca="false">RIGHT(A33,3)</f>
        <v>263</v>
      </c>
      <c r="M33" s="981" t="str">
        <f aca="false">B33</f>
        <v>INT</v>
      </c>
      <c r="N33" s="982" t="n">
        <f aca="false">IF(ISNUMBER(E33),ROUND(E33,0),"")</f>
        <v>0</v>
      </c>
    </row>
    <row r="34" s="920" customFormat="true" ht="3.95" hidden="false" customHeight="true" outlineLevel="0" collapsed="false">
      <c r="A34" s="977"/>
      <c r="B34" s="983"/>
      <c r="C34" s="1000"/>
      <c r="D34" s="974"/>
      <c r="E34" s="984"/>
      <c r="F34" s="972"/>
      <c r="H34" s="921"/>
      <c r="I34" s="973"/>
    </row>
    <row r="35" s="920" customFormat="true" ht="30" hidden="false" customHeight="true" outlineLevel="0" collapsed="false">
      <c r="A35" s="977" t="s">
        <v>825</v>
      </c>
      <c r="B35" s="978" t="s">
        <v>813</v>
      </c>
      <c r="C35" s="972" t="s">
        <v>826</v>
      </c>
      <c r="E35" s="990" t="n">
        <v>0</v>
      </c>
      <c r="F35" s="980" t="str">
        <f aca="false">IF(ISBLANK(E35),"",IF(ISNUMBER(E35),IF(E35-INT(E35)=0,"","  Errore ! Inserire un numero intero senza decimali"),"  Errore ! Inserire un numero intero senza decimali"))</f>
        <v/>
      </c>
      <c r="K35" s="981" t="str">
        <f aca="false">LEFT(A35,3)</f>
        <v>LEG</v>
      </c>
      <c r="L35" s="981" t="str">
        <f aca="false">RIGHT(A35,3)</f>
        <v>264</v>
      </c>
      <c r="M35" s="981" t="str">
        <f aca="false">B35</f>
        <v>INT</v>
      </c>
      <c r="N35" s="982" t="n">
        <f aca="false">IF(ISNUMBER(E35),ROUND(E35,0),"")</f>
        <v>0</v>
      </c>
    </row>
    <row r="36" s="920" customFormat="true" ht="3.95" hidden="false" customHeight="true" outlineLevel="0" collapsed="false">
      <c r="A36" s="991"/>
      <c r="B36" s="983"/>
      <c r="C36" s="1000"/>
      <c r="D36" s="974"/>
      <c r="E36" s="984"/>
      <c r="F36" s="972"/>
      <c r="H36" s="921"/>
      <c r="I36" s="973"/>
    </row>
    <row r="37" s="920" customFormat="true" ht="30" hidden="false" customHeight="true" outlineLevel="0" collapsed="false">
      <c r="A37" s="977" t="s">
        <v>827</v>
      </c>
      <c r="B37" s="978" t="s">
        <v>813</v>
      </c>
      <c r="C37" s="972" t="s">
        <v>828</v>
      </c>
      <c r="E37" s="990" t="n">
        <v>0</v>
      </c>
      <c r="F37" s="980" t="str">
        <f aca="false">IF(ISBLANK(E37),"",IF(ISNUMBER(E37),IF(E37-INT(E37)=0,"","  Errore ! Inserire un numero intero senza decimali"),"  Errore ! Inserire un numero intero senza decimali"))</f>
        <v/>
      </c>
      <c r="K37" s="981" t="str">
        <f aca="false">LEFT(A37,3)</f>
        <v>LEG</v>
      </c>
      <c r="L37" s="981" t="str">
        <f aca="false">RIGHT(A37,3)</f>
        <v>265</v>
      </c>
      <c r="M37" s="981" t="str">
        <f aca="false">B37</f>
        <v>INT</v>
      </c>
      <c r="N37" s="982" t="n">
        <f aca="false">IF(ISNUMBER(E37),ROUND(E37,0),"")</f>
        <v>0</v>
      </c>
    </row>
    <row r="38" s="920" customFormat="true" ht="3.95" hidden="false" customHeight="true" outlineLevel="0" collapsed="false">
      <c r="A38" s="991"/>
      <c r="B38" s="983"/>
      <c r="C38" s="974"/>
      <c r="D38" s="974"/>
      <c r="E38" s="976"/>
      <c r="F38" s="972"/>
      <c r="H38" s="921"/>
      <c r="I38" s="973"/>
    </row>
    <row r="39" s="920" customFormat="true" ht="30" hidden="false" customHeight="true" outlineLevel="0" collapsed="false">
      <c r="A39" s="968" t="s">
        <v>829</v>
      </c>
      <c r="B39" s="968"/>
      <c r="C39" s="969" t="s">
        <v>830</v>
      </c>
      <c r="D39" s="970"/>
      <c r="E39" s="971"/>
      <c r="F39" s="972"/>
      <c r="H39" s="921"/>
      <c r="I39" s="973"/>
    </row>
    <row r="40" s="920" customFormat="true" ht="3.95" hidden="false" customHeight="true" outlineLevel="0" collapsed="false">
      <c r="A40" s="974"/>
      <c r="B40" s="983"/>
      <c r="C40" s="974"/>
      <c r="D40" s="974"/>
      <c r="E40" s="976"/>
      <c r="F40" s="972"/>
      <c r="H40" s="921"/>
      <c r="I40" s="973"/>
    </row>
    <row r="41" s="920" customFormat="true" ht="30" hidden="false" customHeight="true" outlineLevel="0" collapsed="false">
      <c r="A41" s="1001" t="s">
        <v>831</v>
      </c>
      <c r="B41" s="978" t="s">
        <v>813</v>
      </c>
      <c r="C41" s="972" t="s">
        <v>832</v>
      </c>
      <c r="E41" s="990" t="n">
        <v>5</v>
      </c>
      <c r="F41" s="980" t="str">
        <f aca="false">IF(ISBLANK(E41),"",IF(ISNUMBER(E41),IF(E41-INT(E41)=0,"","  Errore ! Inserire un numero intero senza decimali"),"  Errore ! Inserire un numero intero senza decimali"))</f>
        <v/>
      </c>
      <c r="K41" s="981" t="str">
        <f aca="false">LEFT(A41,3)</f>
        <v>ORG</v>
      </c>
      <c r="L41" s="981" t="str">
        <f aca="false">RIGHT(A41,3)</f>
        <v>191</v>
      </c>
      <c r="M41" s="981" t="str">
        <f aca="false">B41</f>
        <v>INT</v>
      </c>
      <c r="N41" s="982" t="n">
        <f aca="false">IF(ISNUMBER(E41),ROUND(E41,0),"")</f>
        <v>5</v>
      </c>
    </row>
    <row r="42" s="920" customFormat="true" ht="3.95" hidden="false" customHeight="true" outlineLevel="0" collapsed="false">
      <c r="A42" s="1002"/>
      <c r="B42" s="983"/>
      <c r="C42" s="974"/>
      <c r="D42" s="974"/>
      <c r="E42" s="984"/>
      <c r="F42" s="972"/>
      <c r="H42" s="921"/>
      <c r="I42" s="973"/>
    </row>
    <row r="43" s="920" customFormat="true" ht="30" hidden="false" customHeight="true" outlineLevel="0" collapsed="false">
      <c r="A43" s="1001" t="s">
        <v>833</v>
      </c>
      <c r="B43" s="978" t="s">
        <v>813</v>
      </c>
      <c r="C43" s="1003" t="s">
        <v>834</v>
      </c>
      <c r="E43" s="990" t="n">
        <v>2</v>
      </c>
      <c r="F43" s="980" t="str">
        <f aca="false">IF(ISBLANK(E43),"",IF(ISNUMBER(E43),IF(E43-INT(E43)=0,"","  Errore ! Inserire un numero intero senza decimali"),"  Errore ! Inserire un numero intero senza decimali"))</f>
        <v/>
      </c>
      <c r="K43" s="981" t="str">
        <f aca="false">LEFT(A43,3)</f>
        <v>ORG</v>
      </c>
      <c r="L43" s="981" t="str">
        <f aca="false">RIGHT(A43,3)</f>
        <v>299</v>
      </c>
      <c r="M43" s="981" t="str">
        <f aca="false">B43</f>
        <v>INT</v>
      </c>
      <c r="N43" s="982" t="n">
        <f aca="false">IF(ISNUMBER(E43),ROUND(E43,0),"")</f>
        <v>2</v>
      </c>
    </row>
    <row r="44" s="920" customFormat="true" ht="3.95" hidden="false" customHeight="true" outlineLevel="0" collapsed="false">
      <c r="A44" s="1002"/>
      <c r="B44" s="983"/>
      <c r="C44" s="974"/>
      <c r="D44" s="974"/>
      <c r="E44" s="984"/>
      <c r="F44" s="972"/>
      <c r="H44" s="921"/>
      <c r="I44" s="973"/>
    </row>
    <row r="45" s="920" customFormat="true" ht="30" hidden="false" customHeight="true" outlineLevel="0" collapsed="false">
      <c r="A45" s="1001" t="s">
        <v>835</v>
      </c>
      <c r="B45" s="978" t="s">
        <v>813</v>
      </c>
      <c r="C45" s="1003" t="s">
        <v>836</v>
      </c>
      <c r="E45" s="990" t="n">
        <v>47261</v>
      </c>
      <c r="F45" s="980" t="str">
        <f aca="false">IF(ISBLANK(E45),"",IF(ISNUMBER(E45),IF(E45-INT(E45)=0,"","  Errore ! Inserire un numero intero senza decimali"),"  Errore ! Inserire un numero intero senza decimali"))</f>
        <v/>
      </c>
      <c r="K45" s="981" t="str">
        <f aca="false">LEFT(A45,3)</f>
        <v>ORG</v>
      </c>
      <c r="L45" s="981" t="str">
        <f aca="false">RIGHT(A45,3)</f>
        <v>300</v>
      </c>
      <c r="M45" s="981" t="str">
        <f aca="false">B45</f>
        <v>INT</v>
      </c>
      <c r="N45" s="982" t="n">
        <f aca="false">IF(ISNUMBER(E45),ROUND(E45,0),"")</f>
        <v>47261</v>
      </c>
    </row>
    <row r="46" s="920" customFormat="true" ht="3.95" hidden="false" customHeight="true" outlineLevel="0" collapsed="false">
      <c r="A46" s="1001"/>
      <c r="B46" s="983"/>
      <c r="C46" s="974"/>
      <c r="D46" s="974"/>
      <c r="E46" s="984"/>
      <c r="F46" s="972"/>
      <c r="H46" s="921"/>
      <c r="I46" s="973"/>
    </row>
    <row r="47" s="920" customFormat="true" ht="30" hidden="false" customHeight="true" outlineLevel="0" collapsed="false">
      <c r="A47" s="1001" t="s">
        <v>837</v>
      </c>
      <c r="B47" s="978" t="s">
        <v>813</v>
      </c>
      <c r="C47" s="972" t="s">
        <v>838</v>
      </c>
      <c r="E47" s="990" t="n">
        <v>2</v>
      </c>
      <c r="F47" s="980" t="str">
        <f aca="false">IF(ISBLANK(E47),"",IF(ISNUMBER(E47),IF(E47-INT(E47)=0,"","  Errore ! Inserire un numero intero senza decimali"),"  Errore ! Inserire un numero intero senza decimali"))</f>
        <v/>
      </c>
      <c r="K47" s="981" t="str">
        <f aca="false">LEFT(A47,3)</f>
        <v>ORG</v>
      </c>
      <c r="L47" s="981" t="str">
        <f aca="false">RIGHT(A47,3)</f>
        <v>268</v>
      </c>
      <c r="M47" s="981" t="str">
        <f aca="false">B47</f>
        <v>INT</v>
      </c>
      <c r="N47" s="982" t="n">
        <f aca="false">IF(ISNUMBER(E47),ROUND(E47,0),"")</f>
        <v>2</v>
      </c>
    </row>
    <row r="48" s="920" customFormat="true" ht="3.95" hidden="false" customHeight="true" outlineLevel="0" collapsed="false">
      <c r="A48" s="1002"/>
      <c r="B48" s="983"/>
      <c r="C48" s="974"/>
      <c r="D48" s="974"/>
      <c r="E48" s="984"/>
      <c r="F48" s="972"/>
      <c r="H48" s="921"/>
      <c r="I48" s="973"/>
    </row>
    <row r="49" s="920" customFormat="true" ht="30" hidden="false" customHeight="true" outlineLevel="0" collapsed="false">
      <c r="A49" s="1001" t="s">
        <v>839</v>
      </c>
      <c r="B49" s="978" t="s">
        <v>813</v>
      </c>
      <c r="C49" s="972" t="s">
        <v>840</v>
      </c>
      <c r="E49" s="990" t="n">
        <v>1</v>
      </c>
      <c r="F49" s="980" t="str">
        <f aca="false">IF(ISBLANK(E49),"",IF(ISNUMBER(E49),IF(E49-INT(E49)=0,"","  Errore ! Inserire un numero intero senza decimali"),"  Errore ! Inserire un numero intero senza decimali"))</f>
        <v/>
      </c>
      <c r="K49" s="981" t="str">
        <f aca="false">LEFT(A49,3)</f>
        <v>ORG</v>
      </c>
      <c r="L49" s="981" t="str">
        <f aca="false">RIGHT(A49,3)</f>
        <v>269</v>
      </c>
      <c r="M49" s="981" t="str">
        <f aca="false">B49</f>
        <v>INT</v>
      </c>
      <c r="N49" s="982" t="n">
        <f aca="false">IF(ISNUMBER(E49),ROUND(E49,0),"")</f>
        <v>1</v>
      </c>
    </row>
    <row r="50" s="920" customFormat="true" ht="3.95" hidden="false" customHeight="true" outlineLevel="0" collapsed="false">
      <c r="A50" s="1001"/>
      <c r="B50" s="983"/>
      <c r="C50" s="974"/>
      <c r="D50" s="974"/>
      <c r="E50" s="984"/>
      <c r="F50" s="972"/>
      <c r="H50" s="921"/>
      <c r="I50" s="973"/>
    </row>
    <row r="51" s="920" customFormat="true" ht="30" hidden="false" customHeight="true" outlineLevel="0" collapsed="false">
      <c r="A51" s="1001" t="s">
        <v>841</v>
      </c>
      <c r="B51" s="978" t="s">
        <v>813</v>
      </c>
      <c r="C51" s="972" t="s">
        <v>842</v>
      </c>
      <c r="E51" s="990" t="n">
        <v>0</v>
      </c>
      <c r="F51" s="980" t="str">
        <f aca="false">IF(ISBLANK(E51),"",IF(ISNUMBER(E51),IF(E51-INT(E51)=0,"","  Errore ! Inserire un numero intero senza decimali"),"  Errore ! Inserire un numero intero senza decimali"))</f>
        <v/>
      </c>
      <c r="K51" s="981" t="str">
        <f aca="false">LEFT(A51,3)</f>
        <v>ORG</v>
      </c>
      <c r="L51" s="981" t="str">
        <f aca="false">RIGHT(A51,3)</f>
        <v>270</v>
      </c>
      <c r="M51" s="981" t="str">
        <f aca="false">B51</f>
        <v>INT</v>
      </c>
      <c r="N51" s="982" t="n">
        <f aca="false">IF(ISNUMBER(E51),ROUND(E51,0),"")</f>
        <v>0</v>
      </c>
    </row>
    <row r="52" s="920" customFormat="true" ht="3.95" hidden="false" customHeight="true" outlineLevel="0" collapsed="false">
      <c r="A52" s="1001"/>
      <c r="B52" s="983"/>
      <c r="C52" s="974"/>
      <c r="D52" s="974"/>
      <c r="E52" s="984"/>
      <c r="F52" s="972"/>
      <c r="H52" s="921"/>
      <c r="I52" s="973"/>
    </row>
    <row r="53" s="920" customFormat="true" ht="30" hidden="false" customHeight="true" outlineLevel="0" collapsed="false">
      <c r="A53" s="1001" t="s">
        <v>843</v>
      </c>
      <c r="B53" s="978" t="s">
        <v>813</v>
      </c>
      <c r="C53" s="972" t="s">
        <v>844</v>
      </c>
      <c r="E53" s="990" t="n">
        <v>47261</v>
      </c>
      <c r="F53" s="980" t="str">
        <f aca="false">IF(ISBLANK(E53),"",IF(ISNUMBER(E53),IF(E53-INT(E53)=0,"","  Errore ! Inserire un numero intero senza decimali"),"  Errore ! Inserire un numero intero senza decimali"))</f>
        <v/>
      </c>
      <c r="K53" s="981" t="str">
        <f aca="false">LEFT(A53,3)</f>
        <v>ORG</v>
      </c>
      <c r="L53" s="981" t="str">
        <f aca="false">RIGHT(A53,3)</f>
        <v>136</v>
      </c>
      <c r="M53" s="981" t="str">
        <f aca="false">B53</f>
        <v>INT</v>
      </c>
      <c r="N53" s="982" t="n">
        <f aca="false">IF(ISNUMBER(E53),ROUND(E53,0),"")</f>
        <v>47261</v>
      </c>
    </row>
    <row r="54" s="920" customFormat="true" ht="3.95" hidden="false" customHeight="true" outlineLevel="0" collapsed="false">
      <c r="A54" s="1001"/>
      <c r="B54" s="983"/>
      <c r="C54" s="974"/>
      <c r="D54" s="974"/>
      <c r="E54" s="984"/>
      <c r="F54" s="972"/>
      <c r="H54" s="921"/>
      <c r="I54" s="973"/>
    </row>
    <row r="55" s="920" customFormat="true" ht="30" hidden="false" customHeight="true" outlineLevel="0" collapsed="false">
      <c r="A55" s="1001" t="s">
        <v>845</v>
      </c>
      <c r="B55" s="978" t="s">
        <v>813</v>
      </c>
      <c r="C55" s="972" t="s">
        <v>846</v>
      </c>
      <c r="E55" s="990" t="n">
        <v>18524</v>
      </c>
      <c r="F55" s="980" t="str">
        <f aca="false">IF(ISBLANK(E55),"",IF(ISNUMBER(E55),IF(E55-INT(E55)=0,"","  Errore ! Inserire un numero intero senza decimali"),"  Errore ! Inserire un numero intero senza decimali"))</f>
        <v/>
      </c>
      <c r="K55" s="981" t="str">
        <f aca="false">LEFT(A55,3)</f>
        <v>ORG</v>
      </c>
      <c r="L55" s="981" t="str">
        <f aca="false">RIGHT(A55,3)</f>
        <v>179</v>
      </c>
      <c r="M55" s="981" t="str">
        <f aca="false">B55</f>
        <v>INT</v>
      </c>
      <c r="N55" s="982" t="n">
        <f aca="false">IF(ISNUMBER(E55),ROUND(E55,0),"")</f>
        <v>18524</v>
      </c>
    </row>
    <row r="56" s="920" customFormat="true" ht="3.95" hidden="false" customHeight="true" outlineLevel="0" collapsed="false">
      <c r="A56" s="1001"/>
      <c r="B56" s="983"/>
      <c r="C56" s="974"/>
      <c r="D56" s="974"/>
      <c r="E56" s="984"/>
      <c r="F56" s="972"/>
      <c r="H56" s="921"/>
      <c r="I56" s="973"/>
    </row>
    <row r="57" s="920" customFormat="true" ht="30" hidden="false" customHeight="true" outlineLevel="0" collapsed="false">
      <c r="A57" s="1001" t="s">
        <v>847</v>
      </c>
      <c r="B57" s="978" t="s">
        <v>813</v>
      </c>
      <c r="C57" s="972" t="s">
        <v>848</v>
      </c>
      <c r="E57" s="990" t="n">
        <v>27199</v>
      </c>
      <c r="F57" s="980" t="str">
        <f aca="false">IF(ISBLANK(E57),"",IF(ISNUMBER(E57),IF(E57-INT(E57)=0,"","  Errore ! Inserire un numero intero senza decimali"),"  Errore ! Inserire un numero intero senza decimali"))</f>
        <v/>
      </c>
      <c r="K57" s="981" t="str">
        <f aca="false">LEFT(A57,3)</f>
        <v>ORG</v>
      </c>
      <c r="L57" s="981" t="str">
        <f aca="false">RIGHT(A57,3)</f>
        <v>161</v>
      </c>
      <c r="M57" s="981" t="str">
        <f aca="false">B57</f>
        <v>INT</v>
      </c>
      <c r="N57" s="982" t="n">
        <f aca="false">IF(ISNUMBER(E57),ROUND(E57,0),"")</f>
        <v>27199</v>
      </c>
    </row>
    <row r="58" s="920" customFormat="true" ht="3.95" hidden="false" customHeight="true" outlineLevel="0" collapsed="false">
      <c r="A58" s="1001"/>
      <c r="B58" s="983"/>
      <c r="C58" s="974"/>
      <c r="D58" s="974"/>
      <c r="E58" s="984"/>
      <c r="F58" s="972"/>
      <c r="H58" s="921"/>
      <c r="I58" s="973"/>
    </row>
    <row r="59" s="920" customFormat="true" ht="30" hidden="false" customHeight="true" outlineLevel="0" collapsed="false">
      <c r="A59" s="1001" t="s">
        <v>849</v>
      </c>
      <c r="B59" s="978" t="s">
        <v>813</v>
      </c>
      <c r="C59" s="972" t="s">
        <v>850</v>
      </c>
      <c r="E59" s="990" t="n">
        <v>1</v>
      </c>
      <c r="F59" s="980" t="str">
        <f aca="false">IF(ISBLANK(E59),"",IF(ISNUMBER(E59),IF(E59-INT(E59)=0,"","  Errore ! Inserire un numero intero senza decimali"),"  Errore ! Inserire un numero intero senza decimali"))</f>
        <v/>
      </c>
      <c r="K59" s="981" t="str">
        <f aca="false">LEFT(A59,3)</f>
        <v>ORG</v>
      </c>
      <c r="L59" s="981" t="str">
        <f aca="false">RIGHT(A59,3)</f>
        <v>271</v>
      </c>
      <c r="M59" s="981" t="str">
        <f aca="false">B59</f>
        <v>INT</v>
      </c>
      <c r="N59" s="982" t="n">
        <f aca="false">IF(ISNUMBER(E59),ROUND(E59,0),"")</f>
        <v>1</v>
      </c>
    </row>
    <row r="60" s="920" customFormat="true" ht="3.95" hidden="false" customHeight="true" outlineLevel="0" collapsed="false">
      <c r="A60" s="1001"/>
      <c r="B60" s="983"/>
      <c r="C60" s="974"/>
      <c r="D60" s="974"/>
      <c r="E60" s="984"/>
      <c r="F60" s="972"/>
      <c r="H60" s="921"/>
      <c r="I60" s="973"/>
    </row>
    <row r="61" s="920" customFormat="true" ht="30" hidden="false" customHeight="true" outlineLevel="0" collapsed="false">
      <c r="A61" s="1001" t="s">
        <v>851</v>
      </c>
      <c r="B61" s="978" t="s">
        <v>813</v>
      </c>
      <c r="C61" s="972" t="s">
        <v>852</v>
      </c>
      <c r="E61" s="990" t="n">
        <v>1069</v>
      </c>
      <c r="F61" s="980" t="str">
        <f aca="false">IF(ISBLANK(E61),"",IF(ISNUMBER(E61),IF(E61-INT(E61)=0,"","  Errore ! Inserire un numero intero senza decimali"),"  Errore ! Inserire un numero intero senza decimali"))</f>
        <v/>
      </c>
      <c r="K61" s="981" t="str">
        <f aca="false">LEFT(A61,3)</f>
        <v>ORG</v>
      </c>
      <c r="L61" s="981" t="str">
        <f aca="false">RIGHT(A61,3)</f>
        <v>272</v>
      </c>
      <c r="M61" s="981" t="str">
        <f aca="false">B61</f>
        <v>INT</v>
      </c>
      <c r="N61" s="982" t="n">
        <f aca="false">IF(ISNUMBER(E61),ROUND(E61,0),"")</f>
        <v>1069</v>
      </c>
    </row>
    <row r="62" s="920" customFormat="true" ht="3.95" hidden="false" customHeight="true" outlineLevel="0" collapsed="false">
      <c r="A62" s="977"/>
      <c r="B62" s="983"/>
      <c r="C62" s="974"/>
      <c r="D62" s="974"/>
      <c r="E62" s="976"/>
      <c r="F62" s="972"/>
      <c r="H62" s="921"/>
      <c r="I62" s="973"/>
    </row>
    <row r="63" s="920" customFormat="true" ht="30" hidden="false" customHeight="true" outlineLevel="0" collapsed="false">
      <c r="A63" s="968" t="s">
        <v>853</v>
      </c>
      <c r="B63" s="968"/>
      <c r="C63" s="969" t="s">
        <v>854</v>
      </c>
      <c r="D63" s="970"/>
      <c r="E63" s="971"/>
      <c r="F63" s="972"/>
      <c r="H63" s="921"/>
      <c r="I63" s="973"/>
    </row>
    <row r="64" s="920" customFormat="true" ht="3.95" hidden="false" customHeight="true" outlineLevel="0" collapsed="false">
      <c r="A64" s="974"/>
      <c r="B64" s="983"/>
      <c r="C64" s="974"/>
      <c r="D64" s="974"/>
      <c r="E64" s="976"/>
      <c r="F64" s="972"/>
      <c r="H64" s="921"/>
      <c r="I64" s="973"/>
    </row>
    <row r="65" s="920" customFormat="true" ht="30" hidden="false" customHeight="true" outlineLevel="0" collapsed="false">
      <c r="A65" s="977" t="s">
        <v>855</v>
      </c>
      <c r="B65" s="978" t="s">
        <v>813</v>
      </c>
      <c r="C65" s="972" t="s">
        <v>856</v>
      </c>
      <c r="E65" s="990" t="n">
        <v>3207</v>
      </c>
      <c r="F65" s="980" t="str">
        <f aca="false">IF(ISBLANK(E65),"",IF(ISNUMBER(E65),IF(E65-INT(E65)=0,"","  Errore ! Inserire un numero intero senza decimali"),"  Errore ! Inserire un numero intero senza decimali"))</f>
        <v/>
      </c>
      <c r="K65" s="981" t="str">
        <f aca="false">LEFT(A65,3)</f>
        <v>PRD</v>
      </c>
      <c r="L65" s="981" t="str">
        <f aca="false">RIGHT(A65,3)</f>
        <v>137</v>
      </c>
      <c r="M65" s="981" t="str">
        <f aca="false">B65</f>
        <v>INT</v>
      </c>
      <c r="N65" s="982" t="n">
        <f aca="false">IF(ISNUMBER(E65),ROUND(E65,0),"")</f>
        <v>3207</v>
      </c>
    </row>
    <row r="66" s="920" customFormat="true" ht="3.95" hidden="false" customHeight="true" outlineLevel="0" collapsed="false">
      <c r="A66" s="977"/>
      <c r="B66" s="983"/>
      <c r="C66" s="974"/>
      <c r="D66" s="974"/>
      <c r="E66" s="984"/>
      <c r="F66" s="972"/>
      <c r="H66" s="921"/>
      <c r="I66" s="973"/>
    </row>
    <row r="67" s="920" customFormat="true" ht="30" hidden="false" customHeight="true" outlineLevel="0" collapsed="false">
      <c r="A67" s="977" t="s">
        <v>857</v>
      </c>
      <c r="B67" s="978" t="s">
        <v>813</v>
      </c>
      <c r="C67" s="972" t="s">
        <v>858</v>
      </c>
      <c r="E67" s="990" t="n">
        <v>0</v>
      </c>
      <c r="F67" s="980" t="str">
        <f aca="false">IF(ISBLANK(E67),"",IF(ISNUMBER(E67),IF(E67-INT(E67)=0,"","  Errore ! Inserire un numero intero senza decimali"),"  Errore ! Inserire un numero intero senza decimali"))</f>
        <v/>
      </c>
      <c r="K67" s="981" t="str">
        <f aca="false">LEFT(A67,3)</f>
        <v>PRD</v>
      </c>
      <c r="L67" s="981" t="str">
        <f aca="false">RIGHT(A67,3)</f>
        <v>115</v>
      </c>
      <c r="M67" s="981" t="str">
        <f aca="false">B67</f>
        <v>INT</v>
      </c>
      <c r="N67" s="982" t="n">
        <f aca="false">IF(ISNUMBER(E67),ROUND(E67,0),"")</f>
        <v>0</v>
      </c>
    </row>
    <row r="68" s="920" customFormat="true" ht="3.95" hidden="false" customHeight="true" outlineLevel="0" collapsed="false">
      <c r="A68" s="977"/>
      <c r="B68" s="983"/>
      <c r="C68" s="974"/>
      <c r="D68" s="974"/>
      <c r="E68" s="984"/>
      <c r="F68" s="972"/>
      <c r="H68" s="921"/>
      <c r="I68" s="973"/>
    </row>
    <row r="69" s="920" customFormat="true" ht="30" hidden="false" customHeight="true" outlineLevel="0" collapsed="false">
      <c r="A69" s="1001" t="s">
        <v>859</v>
      </c>
      <c r="B69" s="978" t="s">
        <v>860</v>
      </c>
      <c r="C69" s="972" t="s">
        <v>861</v>
      </c>
      <c r="E69" s="1004" t="n">
        <v>0</v>
      </c>
      <c r="F69" s="980"/>
      <c r="K69" s="981" t="str">
        <f aca="false">LEFT(A69,3)</f>
        <v>PRD</v>
      </c>
      <c r="L69" s="981" t="str">
        <f aca="false">RIGHT(A69,3)</f>
        <v>152</v>
      </c>
      <c r="M69" s="981" t="str">
        <f aca="false">B69</f>
        <v>PERC</v>
      </c>
      <c r="N69" s="982" t="n">
        <f aca="false">IF(ISNUMBER(E69),ROUND(E69,4)*100,"")</f>
        <v>0</v>
      </c>
    </row>
    <row r="70" s="920" customFormat="true" ht="3.95" hidden="false" customHeight="true" outlineLevel="0" collapsed="false">
      <c r="A70" s="977"/>
      <c r="B70" s="983"/>
      <c r="C70" s="974"/>
      <c r="D70" s="974"/>
      <c r="E70" s="984"/>
      <c r="F70" s="972"/>
      <c r="H70" s="921"/>
      <c r="I70" s="973"/>
    </row>
    <row r="71" s="920" customFormat="true" ht="30" hidden="false" customHeight="true" outlineLevel="0" collapsed="false">
      <c r="A71" s="1001" t="s">
        <v>862</v>
      </c>
      <c r="B71" s="978" t="s">
        <v>799</v>
      </c>
      <c r="C71" s="972" t="s">
        <v>863</v>
      </c>
      <c r="E71" s="979" t="s">
        <v>801</v>
      </c>
      <c r="F71" s="980" t="str">
        <f aca="false">IF(AND(LEN(E71)=1,OR(UPPER(E71)="N",UPPER(E71)="S")),"",IF(ISBLANK(E71),"","  Errore ! Inserire S o N"))</f>
        <v/>
      </c>
      <c r="K71" s="981" t="str">
        <f aca="false">LEFT(A71,3)</f>
        <v>PRD</v>
      </c>
      <c r="L71" s="981" t="str">
        <f aca="false">RIGHT(A71,3)</f>
        <v>159</v>
      </c>
      <c r="M71" s="981" t="str">
        <f aca="false">B71</f>
        <v>FLAG</v>
      </c>
      <c r="N71" s="982" t="str">
        <f aca="false">IF(AND(LEN(E71)=1,OR(UPPER(E71)="N",UPPER(E71)="S")),UPPER(E71),"")</f>
        <v>S</v>
      </c>
    </row>
    <row r="72" s="920" customFormat="true" ht="3.95" hidden="false" customHeight="true" outlineLevel="0" collapsed="false">
      <c r="A72" s="1001"/>
      <c r="B72" s="983"/>
      <c r="C72" s="974"/>
      <c r="D72" s="974"/>
      <c r="E72" s="984"/>
      <c r="F72" s="972"/>
      <c r="H72" s="921"/>
      <c r="I72" s="973"/>
    </row>
    <row r="73" s="920" customFormat="true" ht="30" hidden="false" customHeight="true" outlineLevel="0" collapsed="false">
      <c r="A73" s="1001" t="s">
        <v>864</v>
      </c>
      <c r="B73" s="978" t="s">
        <v>799</v>
      </c>
      <c r="C73" s="1003" t="s">
        <v>865</v>
      </c>
      <c r="E73" s="979" t="s">
        <v>801</v>
      </c>
      <c r="F73" s="980" t="str">
        <f aca="false">IF(AND(LEN(E73)=1,OR(UPPER(E73)="N",UPPER(E73)="S")),"",IF(ISBLANK(E73),"","  Errore ! Inserire S o N"))</f>
        <v/>
      </c>
      <c r="K73" s="981" t="str">
        <f aca="false">LEFT(A73,3)</f>
        <v>PRD</v>
      </c>
      <c r="L73" s="981" t="str">
        <f aca="false">RIGHT(A73,3)</f>
        <v>273</v>
      </c>
      <c r="M73" s="981" t="str">
        <f aca="false">B73</f>
        <v>FLAG</v>
      </c>
      <c r="N73" s="982" t="str">
        <f aca="false">IF(AND(LEN(E73)=1,OR(UPPER(E73)="N",UPPER(E73)="S")),UPPER(E73),"")</f>
        <v>S</v>
      </c>
    </row>
    <row r="74" s="920" customFormat="true" ht="3.95" hidden="false" customHeight="true" outlineLevel="0" collapsed="false">
      <c r="A74" s="1005"/>
      <c r="B74" s="983"/>
      <c r="C74" s="974"/>
      <c r="D74" s="974"/>
      <c r="E74" s="984"/>
      <c r="F74" s="972"/>
      <c r="H74" s="921"/>
      <c r="I74" s="973"/>
    </row>
    <row r="75" s="920" customFormat="true" ht="30" hidden="false" customHeight="true" outlineLevel="0" collapsed="false">
      <c r="A75" s="1001" t="s">
        <v>866</v>
      </c>
      <c r="B75" s="978" t="s">
        <v>799</v>
      </c>
      <c r="C75" s="1003" t="s">
        <v>867</v>
      </c>
      <c r="E75" s="979" t="s">
        <v>801</v>
      </c>
      <c r="F75" s="980" t="str">
        <f aca="false">IF(AND(LEN(E75)=1,OR(UPPER(E75)="N",UPPER(E75)="S")),"",IF(ISBLANK(E75),"","  Errore ! Inserire S o N"))</f>
        <v/>
      </c>
      <c r="K75" s="981" t="str">
        <f aca="false">LEFT(A75,3)</f>
        <v>PRD</v>
      </c>
      <c r="L75" s="981" t="str">
        <f aca="false">RIGHT(A75,3)</f>
        <v>274</v>
      </c>
      <c r="M75" s="981" t="str">
        <f aca="false">B75</f>
        <v>FLAG</v>
      </c>
      <c r="N75" s="982" t="str">
        <f aca="false">IF(AND(LEN(E75)=1,OR(UPPER(E75)="N",UPPER(E75)="S")),UPPER(E75),"")</f>
        <v>S</v>
      </c>
    </row>
    <row r="76" s="920" customFormat="true" ht="3.95" hidden="false" customHeight="true" outlineLevel="0" collapsed="false">
      <c r="A76" s="1005"/>
      <c r="B76" s="983"/>
      <c r="C76" s="974"/>
      <c r="D76" s="974"/>
      <c r="E76" s="984"/>
      <c r="F76" s="972"/>
      <c r="H76" s="921"/>
      <c r="I76" s="973"/>
    </row>
    <row r="77" s="920" customFormat="true" ht="30" hidden="false" customHeight="true" outlineLevel="0" collapsed="false">
      <c r="A77" s="1001" t="s">
        <v>868</v>
      </c>
      <c r="B77" s="978" t="s">
        <v>799</v>
      </c>
      <c r="C77" s="1003" t="s">
        <v>869</v>
      </c>
      <c r="E77" s="979" t="s">
        <v>804</v>
      </c>
      <c r="F77" s="980" t="str">
        <f aca="false">IF(AND(LEN(E77)=1,OR(UPPER(E77)="N",UPPER(E77)="S")),"",IF(ISBLANK(E77),"","  Errore ! Inserire S o N"))</f>
        <v/>
      </c>
      <c r="K77" s="981" t="str">
        <f aca="false">LEFT(A77,3)</f>
        <v>PRD</v>
      </c>
      <c r="L77" s="981" t="str">
        <f aca="false">RIGHT(A77,3)</f>
        <v>275</v>
      </c>
      <c r="M77" s="981" t="str">
        <f aca="false">B77</f>
        <v>FLAG</v>
      </c>
      <c r="N77" s="982" t="str">
        <f aca="false">IF(AND(LEN(E77)=1,OR(UPPER(E77)="N",UPPER(E77)="S")),UPPER(E77),"")</f>
        <v>N</v>
      </c>
    </row>
    <row r="78" s="920" customFormat="true" ht="3.95" hidden="false" customHeight="true" outlineLevel="0" collapsed="false">
      <c r="A78" s="1006"/>
      <c r="B78" s="983"/>
      <c r="C78" s="974"/>
      <c r="D78" s="974"/>
      <c r="E78" s="976"/>
      <c r="F78" s="972"/>
      <c r="H78" s="921"/>
      <c r="I78" s="973"/>
    </row>
    <row r="79" s="920" customFormat="true" ht="30" hidden="false" customHeight="true" outlineLevel="0" collapsed="false">
      <c r="A79" s="968" t="s">
        <v>870</v>
      </c>
      <c r="B79" s="968"/>
      <c r="C79" s="969" t="s">
        <v>871</v>
      </c>
      <c r="D79" s="970"/>
      <c r="E79" s="971"/>
      <c r="F79" s="972"/>
      <c r="H79" s="921"/>
      <c r="I79" s="973"/>
    </row>
    <row r="80" s="920" customFormat="true" ht="3.95" hidden="false" customHeight="true" outlineLevel="0" collapsed="false">
      <c r="A80" s="974"/>
      <c r="B80" s="983"/>
      <c r="C80" s="974"/>
      <c r="D80" s="974"/>
      <c r="E80" s="976"/>
      <c r="F80" s="972"/>
      <c r="H80" s="921"/>
      <c r="I80" s="973"/>
    </row>
    <row r="81" s="920" customFormat="true" ht="30" hidden="false" customHeight="true" outlineLevel="0" collapsed="false">
      <c r="A81" s="977" t="s">
        <v>872</v>
      </c>
      <c r="B81" s="978" t="s">
        <v>799</v>
      </c>
      <c r="C81" s="972" t="s">
        <v>873</v>
      </c>
      <c r="E81" s="979" t="s">
        <v>801</v>
      </c>
      <c r="F81" s="980" t="str">
        <f aca="false">IF(AND(LEN(E81)=1,OR(UPPER(E81)="N",UPPER(E81)="S")),"",IF(ISBLANK(E81),"","  Errore ! Inserire S o N"))</f>
        <v/>
      </c>
      <c r="K81" s="981" t="str">
        <f aca="false">LEFT(A81,3)</f>
        <v>CPL</v>
      </c>
      <c r="L81" s="981" t="str">
        <f aca="false">RIGHT(A81,3)</f>
        <v>120</v>
      </c>
      <c r="M81" s="981" t="str">
        <f aca="false">B81</f>
        <v>FLAG</v>
      </c>
      <c r="N81" s="982" t="str">
        <f aca="false">IF(AND(LEN(E81)=1,OR(UPPER(E81)="N",UPPER(E81)="S")),UPPER(E81),"")</f>
        <v>S</v>
      </c>
    </row>
    <row r="82" s="920" customFormat="true" ht="3.95" hidden="false" customHeight="true" outlineLevel="0" collapsed="false">
      <c r="A82" s="1006"/>
      <c r="B82" s="983"/>
      <c r="C82" s="974"/>
      <c r="D82" s="974"/>
      <c r="E82" s="984"/>
      <c r="F82" s="972"/>
      <c r="H82" s="921"/>
      <c r="I82" s="973"/>
    </row>
    <row r="83" s="920" customFormat="true" ht="30" hidden="false" customHeight="true" outlineLevel="0" collapsed="false">
      <c r="A83" s="977" t="s">
        <v>874</v>
      </c>
      <c r="B83" s="978" t="s">
        <v>799</v>
      </c>
      <c r="C83" s="972" t="s">
        <v>875</v>
      </c>
      <c r="E83" s="979" t="s">
        <v>876</v>
      </c>
      <c r="F83" s="980" t="str">
        <f aca="false">IF(OR(ISBLANK(E83),E83="Singola",E83="Associata"),"","  Errore ! Inserire Singola o Associata")</f>
        <v/>
      </c>
      <c r="K83" s="981" t="str">
        <f aca="false">LEFT(A83,3)</f>
        <v>CPL</v>
      </c>
      <c r="L83" s="981" t="str">
        <f aca="false">RIGHT(A83,3)</f>
        <v>150</v>
      </c>
      <c r="M83" s="981" t="str">
        <f aca="false">B83</f>
        <v>FLAG</v>
      </c>
      <c r="N83" s="982" t="str">
        <f aca="false">IF(E83="singola","S",IF(E83="associata","N",""))</f>
        <v>N</v>
      </c>
    </row>
    <row r="84" s="920" customFormat="true" ht="3.95" hidden="false" customHeight="true" outlineLevel="0" collapsed="false">
      <c r="A84" s="1006"/>
      <c r="B84" s="983"/>
      <c r="C84" s="974"/>
      <c r="D84" s="974"/>
      <c r="E84" s="984"/>
      <c r="F84" s="972"/>
      <c r="H84" s="921"/>
      <c r="I84" s="973"/>
    </row>
    <row r="85" s="920" customFormat="true" ht="30" hidden="false" customHeight="true" outlineLevel="0" collapsed="false">
      <c r="A85" s="1001" t="s">
        <v>877</v>
      </c>
      <c r="B85" s="978" t="s">
        <v>799</v>
      </c>
      <c r="C85" s="1007" t="s">
        <v>878</v>
      </c>
      <c r="E85" s="979" t="s">
        <v>801</v>
      </c>
      <c r="F85" s="980" t="str">
        <f aca="false">IF(AND(LEN(E85)=1,OR(UPPER(E85)="N",UPPER(E85)="S")),"",IF(ISBLANK(E85),"","  Errore ! Inserire S o N"))</f>
        <v/>
      </c>
      <c r="K85" s="981" t="str">
        <f aca="false">LEFT(A85,3)</f>
        <v>CPL</v>
      </c>
      <c r="L85" s="981" t="str">
        <f aca="false">RIGHT(A85,3)</f>
        <v>286</v>
      </c>
      <c r="M85" s="981" t="str">
        <f aca="false">B85</f>
        <v>FLAG</v>
      </c>
      <c r="N85" s="982" t="str">
        <f aca="false">IF(AND(LEN(E85)=1,OR(UPPER(E85)="N",UPPER(E85)="S")),UPPER(E85),"")</f>
        <v>S</v>
      </c>
    </row>
    <row r="86" s="920" customFormat="true" ht="3.95" hidden="false" customHeight="true" outlineLevel="0" collapsed="false">
      <c r="A86" s="1006"/>
      <c r="B86" s="983"/>
      <c r="C86" s="974"/>
      <c r="D86" s="974"/>
      <c r="E86" s="984"/>
      <c r="F86" s="972"/>
      <c r="H86" s="921"/>
      <c r="I86" s="973"/>
    </row>
    <row r="87" s="920" customFormat="true" ht="30" hidden="false" customHeight="true" outlineLevel="0" collapsed="false">
      <c r="A87" s="1001" t="s">
        <v>879</v>
      </c>
      <c r="B87" s="978" t="s">
        <v>799</v>
      </c>
      <c r="C87" s="972" t="s">
        <v>880</v>
      </c>
      <c r="E87" s="979" t="s">
        <v>881</v>
      </c>
      <c r="F87" s="980" t="str">
        <f aca="false">IF(OR(ISBLANK(E87),E87="Singola",E87="Associata"),"","  Errore ! Inserire Singola o Associata")</f>
        <v/>
      </c>
      <c r="K87" s="981" t="str">
        <f aca="false">LEFT(A87,3)</f>
        <v>CPL</v>
      </c>
      <c r="L87" s="981" t="str">
        <f aca="false">RIGHT(A87,3)</f>
        <v>147</v>
      </c>
      <c r="M87" s="981" t="str">
        <f aca="false">B87</f>
        <v>FLAG</v>
      </c>
      <c r="N87" s="982" t="str">
        <f aca="false">IF(E87="singola","S",IF(E87="associata","N",""))</f>
        <v>S</v>
      </c>
    </row>
    <row r="88" s="920" customFormat="true" ht="3.95" hidden="false" customHeight="true" outlineLevel="0" collapsed="false">
      <c r="A88" s="1006"/>
      <c r="B88" s="983"/>
      <c r="C88" s="974"/>
      <c r="D88" s="974"/>
      <c r="E88" s="984"/>
      <c r="F88" s="972"/>
      <c r="H88" s="921"/>
      <c r="I88" s="973"/>
    </row>
    <row r="89" s="920" customFormat="true" ht="30" hidden="false" customHeight="true" outlineLevel="0" collapsed="false">
      <c r="A89" s="968" t="s">
        <v>882</v>
      </c>
      <c r="B89" s="968"/>
      <c r="C89" s="969" t="s">
        <v>883</v>
      </c>
      <c r="D89" s="970"/>
      <c r="E89" s="971"/>
      <c r="F89" s="972"/>
      <c r="H89" s="921"/>
      <c r="I89" s="973"/>
    </row>
    <row r="90" s="920" customFormat="true" ht="3.95" hidden="false" customHeight="true" outlineLevel="0" collapsed="false">
      <c r="A90" s="1006"/>
      <c r="B90" s="983"/>
      <c r="C90" s="974"/>
      <c r="D90" s="974"/>
      <c r="E90" s="976"/>
      <c r="F90" s="972"/>
      <c r="H90" s="921"/>
      <c r="I90" s="973"/>
    </row>
    <row r="91" s="920" customFormat="true" ht="15" hidden="false" customHeight="false" outlineLevel="0" collapsed="false">
      <c r="A91" s="977" t="s">
        <v>884</v>
      </c>
      <c r="B91" s="978" t="s">
        <v>885</v>
      </c>
      <c r="C91" s="974" t="s">
        <v>886</v>
      </c>
      <c r="E91" s="976"/>
      <c r="F91" s="972"/>
      <c r="K91" s="981" t="str">
        <f aca="false">LEFT(A91,3)</f>
        <v>INF</v>
      </c>
      <c r="L91" s="981" t="str">
        <f aca="false">RIGHT(A91,3)</f>
        <v>209</v>
      </c>
      <c r="M91" s="981" t="str">
        <f aca="false">B91</f>
        <v>NOTE</v>
      </c>
      <c r="N91" s="920" t="str">
        <f aca="false">IF(ISBLANK(C92),"",LEFT(C92,1500))</f>
        <v/>
      </c>
    </row>
    <row r="92" s="920" customFormat="true" ht="45" hidden="false" customHeight="true" outlineLevel="0" collapsed="false">
      <c r="A92" s="1008"/>
      <c r="B92" s="1009"/>
      <c r="C92" s="1010"/>
      <c r="D92" s="1010"/>
      <c r="E92" s="1010"/>
      <c r="F92" s="1011" t="str">
        <f aca="false">IF(LEN(C92)&gt;1500,"Attenzione, è stato superato il numero massimo di 1500 caratteri","")</f>
        <v/>
      </c>
      <c r="H92" s="921"/>
    </row>
    <row r="93" s="920" customFormat="true" ht="15" hidden="false" customHeight="false" outlineLevel="0" collapsed="false">
      <c r="A93" s="1012"/>
      <c r="B93" s="978"/>
      <c r="C93" s="974"/>
      <c r="D93" s="974"/>
      <c r="E93" s="1013"/>
      <c r="F93" s="972"/>
      <c r="H93" s="921"/>
      <c r="I93" s="922"/>
    </row>
    <row r="94" s="920" customFormat="true" ht="15" hidden="false" customHeight="false" outlineLevel="0" collapsed="false">
      <c r="A94" s="977" t="s">
        <v>887</v>
      </c>
      <c r="B94" s="978" t="s">
        <v>885</v>
      </c>
      <c r="C94" s="974" t="s">
        <v>888</v>
      </c>
      <c r="E94" s="976"/>
      <c r="F94" s="972"/>
      <c r="K94" s="981" t="str">
        <f aca="false">LEFT(A94,3)</f>
        <v>INF</v>
      </c>
      <c r="L94" s="981" t="str">
        <f aca="false">RIGHT(A94,3)</f>
        <v>127</v>
      </c>
      <c r="M94" s="981" t="str">
        <f aca="false">B94</f>
        <v>NOTE</v>
      </c>
      <c r="N94" s="920" t="str">
        <f aca="false">IF(ISBLANK(C95),"",LEFT(C95,1500))</f>
        <v/>
      </c>
    </row>
    <row r="95" s="920" customFormat="true" ht="45" hidden="false" customHeight="true" outlineLevel="0" collapsed="false">
      <c r="A95" s="1008"/>
      <c r="B95" s="1014"/>
      <c r="C95" s="1010"/>
      <c r="D95" s="1010"/>
      <c r="E95" s="1010"/>
      <c r="F95" s="1011" t="str">
        <f aca="false">IF(LEN(C95)&gt;1500,"Attenzione, è stato superato il numero massimo di 1500 caratteri","")</f>
        <v/>
      </c>
      <c r="H95" s="921"/>
      <c r="K95" s="1015" t="s">
        <v>656</v>
      </c>
    </row>
  </sheetData>
  <sheetProtection sheet="true" password="ea98" selectLockedCells="true"/>
  <mergeCells count="14">
    <mergeCell ref="A1:E1"/>
    <mergeCell ref="A2:E2"/>
    <mergeCell ref="F2:F3"/>
    <mergeCell ref="F4:F5"/>
    <mergeCell ref="A6:E6"/>
    <mergeCell ref="F6:F9"/>
    <mergeCell ref="A11:B11"/>
    <mergeCell ref="A25:B25"/>
    <mergeCell ref="A39:B39"/>
    <mergeCell ref="A63:B63"/>
    <mergeCell ref="A79:B79"/>
    <mergeCell ref="A89:B89"/>
    <mergeCell ref="C92:E92"/>
    <mergeCell ref="C95:E95"/>
  </mergeCells>
  <dataValidations count="8">
    <dataValidation allowBlank="true" error="Digitare una data non anteriore al 1 Gennaio dell'anno precedente alla di rilevazione (gg/mm/aaaa)" errorStyle="stop" errorTitle="Errore di digitazione" operator="between" showDropDown="false" showErrorMessage="true" showInputMessage="false" sqref="E21" type="date">
      <formula1>42370</formula1>
      <formula2>TODAY()</formula2>
    </dataValidation>
    <dataValidation allowBlank="true" error="Digitare 'S' o 'N' o lasciare in bianco" errorStyle="stop" errorTitle="Errore di digitazione" operator="between" showDropDown="true" showErrorMessage="true" showInputMessage="false" sqref="E13 E15 E71 E73 E75 E77 E81 E85" type="list">
      <formula1>"s,n,S,N"</formula1>
      <formula2>0</formula2>
    </dataValidation>
    <dataValidation allowBlank="true" error="Digitare una data valida nel formato gg/mm/aaaa" errorStyle="stop" errorTitle="Errore di digitazione" operator="between" showDropDown="false" showErrorMessage="true" showInputMessage="false" sqref="E20" type="date">
      <formula1>42005</formula1>
      <formula2>TODAY()</formula2>
    </dataValidation>
    <dataValidation allowBlank="true" error="Inserire solo numeri interi o lasciare vuoto." errorStyle="stop" errorTitle="Errore di digitazione" operator="lessThan" showDropDown="false" showErrorMessage="true" showInputMessage="false" sqref="E23 E27 E29 E31 E33 E35 E37 E41 E43 E45 E47 E49 E51 E53 E55 E57 E59 E61 E65 E67" type="whole">
      <formula1>100000000000000</formula1>
      <formula2>0</formula2>
    </dataValidation>
    <dataValidation allowBlank="true" error="Inserire solo valori percentuali con al massimo due cifre decimali e chiudere con il simbolo %." errorStyle="stop" errorTitle="Errore di digitazione" operator="between" showDropDown="false" showErrorMessage="true" showInputMessage="false" sqref="E69" type="custom">
      <formula1>OR(E69=0,E69-INT(E69*10000)/10000=0)</formula1>
      <formula2>0</formula2>
    </dataValidation>
    <dataValidation allowBlank="true" error="Inserire massimo 1500 caratteri" errorStyle="stop" errorTitle="Errore di digitazione" operator="between" showDropDown="false" showErrorMessage="true" showInputMessage="false" sqref="C92:E92 C95:E95" type="textLength">
      <formula1>0</formula1>
      <formula2>1500</formula2>
    </dataValidation>
    <dataValidation allowBlank="false" error="Digitare 'Singola' o 'Associata' o lasciare in bianco" errorStyle="stop" errorTitle="Errore di digitazione" operator="between" showDropDown="false" showErrorMessage="true" showInputMessage="false" sqref="E83 E87" type="list">
      <formula1>"Singola,Associata"</formula1>
      <formula2>0</formula2>
    </dataValidation>
    <dataValidation allowBlank="true" error="Digitare una data non anteriore al 1 Gennaio dell'anno precedente alla di rilevazione (gg/mm/aaaa)" errorStyle="stop" errorTitle="Errore di digitazione" operator="between" showDropDown="false" showErrorMessage="true" showInputMessage="false" sqref="E17 E19" type="date">
      <formula1>42370</formula1>
      <formula2>TODAY()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8" man="true" max="16383" min="0"/>
  </row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99"/>
  <sheetViews>
    <sheetView showFormulas="false" showGridLines="false" showRowColHeaders="true" showZeros="true" rightToLeft="false" tabSelected="false" showOutlineSymbols="true" defaultGridColor="true" view="normal" topLeftCell="A81" colorId="64" zoomScale="160" zoomScaleNormal="160" zoomScalePageLayoutView="100" workbookViewId="0">
      <selection pane="topLeft" activeCell="C99" activeCellId="0" sqref="C99"/>
    </sheetView>
  </sheetViews>
  <sheetFormatPr defaultColWidth="9.328125" defaultRowHeight="15" zeroHeight="false" outlineLevelRow="0" outlineLevelCol="0"/>
  <cols>
    <col collapsed="false" customWidth="false" hidden="false" outlineLevel="0" max="2" min="1" style="915" width="9.33"/>
    <col collapsed="false" customWidth="true" hidden="false" outlineLevel="0" max="3" min="3" style="917" width="167.49"/>
    <col collapsed="false" customWidth="true" hidden="false" outlineLevel="0" max="4" min="4" style="917" width="2.65"/>
    <col collapsed="false" customWidth="true" hidden="false" outlineLevel="0" max="5" min="5" style="918" width="16.82"/>
    <col collapsed="false" customWidth="true" hidden="false" outlineLevel="0" max="6" min="6" style="919" width="47.49"/>
    <col collapsed="false" customWidth="true" hidden="false" outlineLevel="0" max="10" min="7" style="917" width="11.99"/>
    <col collapsed="false" customWidth="true" hidden="true" outlineLevel="0" max="13" min="11" style="917" width="11.99"/>
    <col collapsed="false" customWidth="true" hidden="true" outlineLevel="0" max="14" min="14" style="917" width="14.82"/>
    <col collapsed="false" customWidth="true" hidden="false" outlineLevel="0" max="16" min="15" style="917" width="11.99"/>
    <col collapsed="false" customWidth="false" hidden="false" outlineLevel="0" max="257" min="17" style="917" width="9.33"/>
  </cols>
  <sheetData>
    <row r="1" s="924" customFormat="true" ht="45" hidden="false" customHeight="true" outlineLevel="0" collapsed="false">
      <c r="A1" s="923" t="s">
        <v>786</v>
      </c>
      <c r="B1" s="923"/>
      <c r="C1" s="923"/>
      <c r="D1" s="923"/>
      <c r="E1" s="923"/>
      <c r="F1" s="824" t="s">
        <v>787</v>
      </c>
      <c r="H1" s="1016" t="s">
        <v>712</v>
      </c>
    </row>
    <row r="2" s="924" customFormat="true" ht="41.45" hidden="false" customHeight="true" outlineLevel="0" collapsed="false">
      <c r="A2" s="927" t="s">
        <v>788</v>
      </c>
      <c r="B2" s="927"/>
      <c r="C2" s="927"/>
      <c r="D2" s="927"/>
      <c r="E2" s="927"/>
      <c r="F2" s="928" t="str">
        <f aca="false">IF(AND(ISBLANK($E$23),OR(SUM(t1!$AJ$16:$AK$47)&gt;0,SUM(t12!$AA$16:$AA$47)&gt;0)),"Attenzione: è necessario compilare la domanda GEN195 !!!","OK")</f>
        <v>OK</v>
      </c>
    </row>
    <row r="3" s="936" customFormat="true" ht="30" hidden="false" customHeight="true" outlineLevel="0" collapsed="false">
      <c r="A3" s="931"/>
      <c r="B3" s="1017"/>
      <c r="C3" s="933"/>
      <c r="D3" s="934"/>
      <c r="E3" s="935"/>
      <c r="F3" s="928"/>
      <c r="K3" s="1018"/>
    </row>
    <row r="4" s="924" customFormat="true" ht="16.5" hidden="false" customHeight="true" outlineLevel="0" collapsed="false">
      <c r="A4" s="937"/>
      <c r="B4" s="937"/>
      <c r="C4" s="939"/>
      <c r="D4" s="939"/>
      <c r="E4" s="939"/>
      <c r="F4" s="940" t="s">
        <v>789</v>
      </c>
      <c r="K4" s="1018"/>
    </row>
    <row r="5" s="924" customFormat="true" ht="20.25" hidden="false" customHeight="true" outlineLevel="0" collapsed="false">
      <c r="C5" s="943" t="s">
        <v>790</v>
      </c>
      <c r="F5" s="940"/>
    </row>
    <row r="6" s="947" customFormat="true" ht="20.25" hidden="false" customHeight="false" outlineLevel="0" collapsed="false">
      <c r="A6" s="945" t="str">
        <f aca="false">t1!$A$1</f>
        <v>COMPARTO REGIONI ED AUTONOMIE LOCALI - anno 2017</v>
      </c>
      <c r="B6" s="945"/>
      <c r="C6" s="945"/>
      <c r="D6" s="945"/>
      <c r="E6" s="945"/>
      <c r="F6" s="946" t="str">
        <f aca="false">IF(AND(ISBLANK(E17),ISBLANK(E19),ISBLANK(E21)),"OK",IF(AND(OR(ISBLANK(E17),YEAR(E17)&gt;t1!M1-1),OR(ISBLANK(E19),YEAR(E19)&gt;t1!M1-1),OR(ISBLANK(E21),YEAR(E21)&gt;t1!M1-1)),"OK","Attenzione: almeno una data di certificazione è antececedente l'anno "&amp;t1!M1&amp;", è necessario giustificare"))</f>
        <v>OK</v>
      </c>
    </row>
    <row r="7" s="947" customFormat="true" ht="11.25" hidden="false" customHeight="true" outlineLevel="0" collapsed="false">
      <c r="A7" s="949"/>
      <c r="B7" s="949"/>
      <c r="C7" s="951"/>
      <c r="D7" s="951"/>
      <c r="E7" s="952"/>
      <c r="F7" s="946"/>
    </row>
    <row r="8" s="947" customFormat="true" ht="30.75" hidden="false" customHeight="true" outlineLevel="0" collapsed="false">
      <c r="A8" s="957"/>
      <c r="B8" s="957"/>
      <c r="C8" s="955" t="s">
        <v>889</v>
      </c>
      <c r="F8" s="946"/>
      <c r="N8" s="843" t="s">
        <v>792</v>
      </c>
    </row>
    <row r="9" s="947" customFormat="true" ht="30.75" hidden="false" customHeight="true" outlineLevel="0" collapsed="false">
      <c r="A9" s="957"/>
      <c r="B9" s="957"/>
      <c r="C9" s="951"/>
      <c r="D9" s="951"/>
      <c r="E9" s="958"/>
      <c r="F9" s="946"/>
      <c r="N9" s="961" t="n">
        <f aca="false">(COUNTIF(E:E,"&lt;&gt;"&amp;"")+COUNTIF(C96,"&lt;&gt;"&amp;"")+COUNTIF(C99,"&lt;&gt;"&amp;""))</f>
        <v>28</v>
      </c>
    </row>
    <row r="10" customFormat="false" ht="3.95" hidden="false" customHeight="true" outlineLevel="0" collapsed="false">
      <c r="A10" s="962"/>
      <c r="B10" s="962"/>
      <c r="C10" s="964"/>
      <c r="D10" s="962"/>
      <c r="E10" s="965"/>
    </row>
    <row r="11" s="920" customFormat="true" ht="30" hidden="false" customHeight="true" outlineLevel="0" collapsed="false">
      <c r="A11" s="968" t="s">
        <v>793</v>
      </c>
      <c r="B11" s="968"/>
      <c r="C11" s="969" t="s">
        <v>794</v>
      </c>
      <c r="D11" s="970"/>
      <c r="E11" s="971"/>
      <c r="F11" s="972"/>
      <c r="K11" s="843" t="s">
        <v>795</v>
      </c>
      <c r="L11" s="843" t="s">
        <v>796</v>
      </c>
      <c r="M11" s="843" t="s">
        <v>797</v>
      </c>
      <c r="N11" s="843" t="s">
        <v>641</v>
      </c>
    </row>
    <row r="12" s="920" customFormat="true" ht="3.95" hidden="false" customHeight="true" outlineLevel="0" collapsed="false">
      <c r="A12" s="974"/>
      <c r="B12" s="974"/>
      <c r="C12" s="974"/>
      <c r="D12" s="974"/>
      <c r="E12" s="976"/>
      <c r="F12" s="972"/>
      <c r="K12" s="1019"/>
      <c r="L12" s="1019"/>
      <c r="M12" s="1019"/>
      <c r="N12" s="1019"/>
    </row>
    <row r="13" s="920" customFormat="true" ht="30" hidden="false" customHeight="true" outlineLevel="0" collapsed="false">
      <c r="A13" s="977" t="s">
        <v>798</v>
      </c>
      <c r="B13" s="978" t="s">
        <v>799</v>
      </c>
      <c r="C13" s="972" t="s">
        <v>800</v>
      </c>
      <c r="E13" s="979" t="s">
        <v>801</v>
      </c>
      <c r="F13" s="1020" t="str">
        <f aca="false">IF(AND(LEN(E13)=1,OR(UPPER(E13)="N",UPPER(E13)="S")),"",IF(ISBLANK(E13),"","  Errore ! Inserire S o N"))</f>
        <v/>
      </c>
      <c r="K13" s="981" t="str">
        <f aca="false">LEFT(A13,3)</f>
        <v>GEN</v>
      </c>
      <c r="L13" s="981" t="str">
        <f aca="false">RIGHT(A13,3)</f>
        <v>172</v>
      </c>
      <c r="M13" s="981" t="str">
        <f aca="false">B13</f>
        <v>FLAG</v>
      </c>
      <c r="N13" s="982" t="str">
        <f aca="false">IF(AND(LEN(E13)=1,OR(UPPER(E13)="N",UPPER(E13)="S")),UPPER(E13),"")</f>
        <v>S</v>
      </c>
    </row>
    <row r="14" s="920" customFormat="true" ht="3.95" hidden="false" customHeight="true" outlineLevel="0" collapsed="false">
      <c r="A14" s="977"/>
      <c r="B14" s="977"/>
      <c r="C14" s="974"/>
      <c r="D14" s="974"/>
      <c r="E14" s="984"/>
      <c r="F14" s="1021"/>
    </row>
    <row r="15" s="920" customFormat="true" ht="30" hidden="false" customHeight="true" outlineLevel="0" collapsed="false">
      <c r="A15" s="977" t="s">
        <v>802</v>
      </c>
      <c r="B15" s="978" t="s">
        <v>799</v>
      </c>
      <c r="C15" s="972" t="s">
        <v>803</v>
      </c>
      <c r="E15" s="979" t="s">
        <v>804</v>
      </c>
      <c r="F15" s="1020" t="str">
        <f aca="false">IF(AND(LEN(E15)=1,OR(UPPER(E15)="N",UPPER(E15)="S")),"",IF(ISBLANK(E15),"","  Errore ! Inserire S o N"))</f>
        <v/>
      </c>
      <c r="K15" s="981" t="str">
        <f aca="false">LEFT(A15,3)</f>
        <v>GEN</v>
      </c>
      <c r="L15" s="981" t="str">
        <f aca="false">RIGHT(A15,3)</f>
        <v>207</v>
      </c>
      <c r="M15" s="981" t="str">
        <f aca="false">B15</f>
        <v>FLAG</v>
      </c>
      <c r="N15" s="982" t="str">
        <f aca="false">IF(AND(LEN(E15)=1,OR(UPPER(E15)="N",UPPER(E15)="S")),UPPER(E15),"")</f>
        <v>N</v>
      </c>
    </row>
    <row r="16" s="920" customFormat="true" ht="3.95" hidden="false" customHeight="true" outlineLevel="0" collapsed="false">
      <c r="A16" s="977"/>
      <c r="B16" s="977"/>
      <c r="C16" s="974"/>
      <c r="D16" s="974"/>
      <c r="E16" s="984"/>
      <c r="F16" s="1021"/>
    </row>
    <row r="17" s="920" customFormat="true" ht="30" hidden="false" customHeight="true" outlineLevel="0" collapsed="false">
      <c r="A17" s="977" t="s">
        <v>805</v>
      </c>
      <c r="B17" s="978" t="s">
        <v>806</v>
      </c>
      <c r="C17" s="972" t="s">
        <v>807</v>
      </c>
      <c r="E17" s="985"/>
      <c r="F17" s="986" t="str">
        <f aca="true">IF(ISBLANK(E17),"",IF(AND(E17&gt;=DATE(2016,1,1),E17&lt;=TODAY()),"","Digitare una data non anteriore al 1 Gennaio "&amp;t1!M1-1&amp;" (gg/mm/aaaa)"))</f>
        <v/>
      </c>
      <c r="K17" s="981" t="str">
        <f aca="false">LEFT(A17,3)</f>
        <v>GEN</v>
      </c>
      <c r="L17" s="981" t="str">
        <f aca="false">RIGHT(A17,3)</f>
        <v>353</v>
      </c>
      <c r="M17" s="981" t="str">
        <f aca="false">B17</f>
        <v>DATE</v>
      </c>
      <c r="N17" s="987" t="str">
        <f aca="true">IF(AND(E17&gt;=DATE(2016,1,1),E17&lt;=TODAY()),"'"&amp;DAY(E17)&amp;"/"&amp;MONTH(E17)&amp;"/"&amp;YEAR(E17),"")</f>
        <v/>
      </c>
    </row>
    <row r="18" s="920" customFormat="true" ht="3.95" hidden="false" customHeight="true" outlineLevel="0" collapsed="false">
      <c r="A18" s="977"/>
      <c r="B18" s="983"/>
      <c r="C18" s="974"/>
      <c r="D18" s="974"/>
      <c r="E18" s="984"/>
      <c r="F18" s="988"/>
      <c r="H18" s="921"/>
      <c r="I18" s="973"/>
    </row>
    <row r="19" s="920" customFormat="true" ht="30" hidden="false" customHeight="true" outlineLevel="0" collapsed="false">
      <c r="A19" s="977" t="s">
        <v>808</v>
      </c>
      <c r="B19" s="978" t="s">
        <v>806</v>
      </c>
      <c r="C19" s="972" t="s">
        <v>809</v>
      </c>
      <c r="E19" s="985"/>
      <c r="F19" s="986" t="str">
        <f aca="true">IF(ISBLANK(E19),"",IF(AND(E19&gt;=DATE(2016,1,1),E19&lt;=TODAY()),"","Digitare una data non anteriore al 1 Gennaio "&amp;t1!M1-1&amp;" (gg/mm/aaaa)"))</f>
        <v/>
      </c>
      <c r="K19" s="981" t="str">
        <f aca="false">LEFT(A19,3)</f>
        <v>GEN</v>
      </c>
      <c r="L19" s="981" t="str">
        <f aca="false">RIGHT(A19,3)</f>
        <v>354</v>
      </c>
      <c r="M19" s="981" t="str">
        <f aca="false">B19</f>
        <v>DATE</v>
      </c>
      <c r="N19" s="987" t="str">
        <f aca="true">IF(AND(E19&gt;=DATE(2016,1,1),E19&lt;=TODAY()),"'"&amp;DAY(E19)&amp;"/"&amp;MONTH(E19)&amp;"/"&amp;YEAR(E19),"")</f>
        <v/>
      </c>
    </row>
    <row r="20" s="920" customFormat="true" ht="3.95" hidden="false" customHeight="true" outlineLevel="0" collapsed="false">
      <c r="A20" s="977"/>
      <c r="B20" s="978"/>
      <c r="C20" s="972"/>
      <c r="E20" s="989"/>
      <c r="F20" s="988"/>
      <c r="K20" s="981"/>
      <c r="L20" s="981"/>
      <c r="M20" s="981"/>
      <c r="N20" s="987"/>
    </row>
    <row r="21" s="920" customFormat="true" ht="30" hidden="false" customHeight="true" outlineLevel="0" collapsed="false">
      <c r="A21" s="977" t="s">
        <v>810</v>
      </c>
      <c r="B21" s="978" t="s">
        <v>806</v>
      </c>
      <c r="C21" s="972" t="s">
        <v>811</v>
      </c>
      <c r="E21" s="985" t="n">
        <v>43089</v>
      </c>
      <c r="F21" s="986" t="str">
        <f aca="true">IF(ISBLANK(E21),"",IF(AND(E21&gt;=DATE(2016,1,1),E21&lt;=TODAY()),"","Digitare una data non anteriore al 1 Gennaio "&amp;t1!M1-1&amp;" (gg/mm/aaaa)"))</f>
        <v/>
      </c>
      <c r="K21" s="981" t="str">
        <f aca="false">LEFT(A21,3)</f>
        <v>GEN</v>
      </c>
      <c r="L21" s="981" t="str">
        <f aca="false">RIGHT(A21,3)</f>
        <v>355</v>
      </c>
      <c r="M21" s="981" t="str">
        <f aca="false">B21</f>
        <v>DATE</v>
      </c>
      <c r="N21" s="987" t="str">
        <f aca="true">IF(AND(E21&gt;=DATE(2016,1,1),E21&lt;=TODAY()),"'"&amp;DAY(E21)&amp;"/"&amp;MONTH(E21)&amp;"/"&amp;YEAR(E21),"")</f>
        <v>'20/12/2017</v>
      </c>
    </row>
    <row r="22" s="920" customFormat="true" ht="3.95" hidden="false" customHeight="true" outlineLevel="0" collapsed="false">
      <c r="A22" s="977"/>
      <c r="B22" s="983"/>
      <c r="C22" s="974"/>
      <c r="D22" s="974"/>
      <c r="E22" s="984"/>
      <c r="F22" s="972"/>
      <c r="H22" s="921"/>
      <c r="I22" s="973"/>
    </row>
    <row r="23" s="920" customFormat="true" ht="30" hidden="false" customHeight="true" outlineLevel="0" collapsed="false">
      <c r="A23" s="977" t="s">
        <v>812</v>
      </c>
      <c r="B23" s="978" t="s">
        <v>813</v>
      </c>
      <c r="C23" s="972" t="s">
        <v>814</v>
      </c>
      <c r="E23" s="993" t="n">
        <v>0</v>
      </c>
      <c r="F23" s="1020" t="str">
        <f aca="false">IF(ISBLANK(E23),"",IF(ISNUMBER(E23),IF(E23-INT(E23)=0,"","  Errore ! Inserire un numero intero senza decimali"),"  Errore ! Inserire un numero intero senza decimali"))</f>
        <v/>
      </c>
      <c r="K23" s="981" t="str">
        <f aca="false">LEFT(A23,3)</f>
        <v>GEN</v>
      </c>
      <c r="L23" s="981" t="str">
        <f aca="false">RIGHT(A23,3)</f>
        <v>195</v>
      </c>
      <c r="M23" s="981" t="str">
        <f aca="false">B23</f>
        <v>INT</v>
      </c>
      <c r="N23" s="982" t="n">
        <f aca="false">IF(ISNUMBER(E23),ROUND(E23,0),"")</f>
        <v>0</v>
      </c>
    </row>
    <row r="24" s="920" customFormat="true" ht="3.95" hidden="false" customHeight="true" outlineLevel="0" collapsed="false">
      <c r="A24" s="991"/>
      <c r="B24" s="991"/>
      <c r="C24" s="974"/>
      <c r="D24" s="974"/>
      <c r="E24" s="976"/>
      <c r="F24" s="1021"/>
    </row>
    <row r="25" s="920" customFormat="true" ht="30" hidden="false" customHeight="true" outlineLevel="0" collapsed="false">
      <c r="A25" s="968" t="s">
        <v>815</v>
      </c>
      <c r="B25" s="968"/>
      <c r="C25" s="969" t="s">
        <v>816</v>
      </c>
      <c r="D25" s="970"/>
      <c r="E25" s="971"/>
      <c r="F25" s="1021"/>
    </row>
    <row r="26" s="920" customFormat="true" ht="3.95" hidden="false" customHeight="true" outlineLevel="0" collapsed="false">
      <c r="A26" s="974"/>
      <c r="B26" s="974"/>
      <c r="C26" s="974"/>
      <c r="D26" s="974"/>
      <c r="E26" s="976"/>
      <c r="F26" s="1021"/>
    </row>
    <row r="27" s="920" customFormat="true" ht="30" hidden="false" customHeight="true" outlineLevel="0" collapsed="false">
      <c r="A27" s="977" t="s">
        <v>817</v>
      </c>
      <c r="B27" s="978" t="s">
        <v>813</v>
      </c>
      <c r="C27" s="972" t="s">
        <v>818</v>
      </c>
      <c r="E27" s="990" t="n">
        <v>14713</v>
      </c>
      <c r="F27" s="1020" t="str">
        <f aca="false">IF(ISBLANK(E27),"",IF(ISNUMBER(E27),IF(E27-INT(E27)=0,"","  Errore ! Inserire un numero intero senza decimali"),"  Errore ! Inserire un numero intero senza decimali"))</f>
        <v/>
      </c>
      <c r="K27" s="981" t="str">
        <f aca="false">LEFT(A27,3)</f>
        <v>LEG</v>
      </c>
      <c r="L27" s="981" t="str">
        <f aca="false">RIGHT(A27,3)</f>
        <v>157</v>
      </c>
      <c r="M27" s="981" t="str">
        <f aca="false">B27</f>
        <v>INT</v>
      </c>
      <c r="N27" s="982" t="n">
        <f aca="false">IF(ISNUMBER(E27),ROUND(E27,0),"")</f>
        <v>14713</v>
      </c>
    </row>
    <row r="28" s="920" customFormat="true" ht="3.95" hidden="false" customHeight="true" outlineLevel="0" collapsed="false">
      <c r="A28" s="977"/>
      <c r="B28" s="977"/>
      <c r="C28" s="974"/>
      <c r="D28" s="974"/>
      <c r="E28" s="984"/>
      <c r="F28" s="1021"/>
    </row>
    <row r="29" s="992" customFormat="true" ht="30" hidden="false" customHeight="true" outlineLevel="0" collapsed="false">
      <c r="A29" s="977" t="s">
        <v>819</v>
      </c>
      <c r="B29" s="978" t="s">
        <v>813</v>
      </c>
      <c r="C29" s="972" t="s">
        <v>820</v>
      </c>
      <c r="E29" s="993" t="n">
        <v>613048</v>
      </c>
      <c r="F29" s="994" t="str">
        <f aca="false">IF(ISBLANK(E29),"",IF(ISNUMBER(E29),IF(E29-INT(E29)=0,"","  Errore ! Inserire un numero intero senza decimali"),"  Errore ! Inserire un numero intero senza decimali"))</f>
        <v/>
      </c>
      <c r="K29" s="982" t="str">
        <f aca="false">LEFT(A29,3)</f>
        <v>LEG</v>
      </c>
      <c r="L29" s="982" t="str">
        <f aca="false">RIGHT(A29,3)</f>
        <v>356</v>
      </c>
      <c r="M29" s="982" t="str">
        <f aca="false">B29</f>
        <v>INT</v>
      </c>
      <c r="N29" s="982" t="n">
        <f aca="false">IF(ISNUMBER(E29),ROUND(E29,0),"")</f>
        <v>613048</v>
      </c>
    </row>
    <row r="30" s="992" customFormat="true" ht="3.95" hidden="false" customHeight="true" outlineLevel="0" collapsed="false">
      <c r="A30" s="977"/>
      <c r="B30" s="978"/>
      <c r="C30" s="972"/>
      <c r="D30" s="997"/>
      <c r="E30" s="965"/>
      <c r="F30" s="998"/>
      <c r="H30" s="921"/>
      <c r="I30" s="999"/>
    </row>
    <row r="31" s="992" customFormat="true" ht="30" hidden="false" customHeight="true" outlineLevel="0" collapsed="false">
      <c r="A31" s="977" t="s">
        <v>821</v>
      </c>
      <c r="B31" s="978" t="s">
        <v>813</v>
      </c>
      <c r="C31" s="972" t="s">
        <v>822</v>
      </c>
      <c r="E31" s="993" t="n">
        <v>597560</v>
      </c>
      <c r="F31" s="994" t="str">
        <f aca="false">IF(ISBLANK(E31),"",IF(ISNUMBER(E31),IF(E31-INT(E31)=0,"","  Errore ! Inserire un numero intero senza decimali"),"  Errore ! Inserire un numero intero senza decimali"))</f>
        <v/>
      </c>
      <c r="K31" s="982" t="str">
        <f aca="false">LEFT(A31,3)</f>
        <v>LEG</v>
      </c>
      <c r="L31" s="982" t="str">
        <f aca="false">RIGHT(A31,3)</f>
        <v>357</v>
      </c>
      <c r="M31" s="982" t="str">
        <f aca="false">B31</f>
        <v>INT</v>
      </c>
      <c r="N31" s="982" t="n">
        <f aca="false">IF(ISNUMBER(E31),ROUND(E31,0),"")</f>
        <v>597560</v>
      </c>
    </row>
    <row r="32" s="992" customFormat="true" ht="3.95" hidden="false" customHeight="true" outlineLevel="0" collapsed="false">
      <c r="A32" s="995"/>
      <c r="B32" s="996"/>
      <c r="C32" s="997"/>
      <c r="D32" s="997"/>
      <c r="E32" s="965"/>
      <c r="F32" s="998"/>
      <c r="H32" s="921"/>
      <c r="I32" s="999"/>
    </row>
    <row r="33" s="920" customFormat="true" ht="30" hidden="false" customHeight="true" outlineLevel="0" collapsed="false">
      <c r="A33" s="977" t="s">
        <v>823</v>
      </c>
      <c r="B33" s="978" t="s">
        <v>813</v>
      </c>
      <c r="C33" s="1003" t="s">
        <v>824</v>
      </c>
      <c r="E33" s="990" t="n">
        <v>0</v>
      </c>
      <c r="F33" s="1020" t="str">
        <f aca="false">IF(ISBLANK(E33),"",IF(ISNUMBER(E33),IF(E33-INT(E33)=0,"","  Errore ! Inserire un numero intero senza decimali"),"  Errore ! Inserire un numero intero senza decimali"))</f>
        <v/>
      </c>
      <c r="K33" s="981" t="str">
        <f aca="false">LEFT(A33,3)</f>
        <v>LEG</v>
      </c>
      <c r="L33" s="981" t="str">
        <f aca="false">RIGHT(A33,3)</f>
        <v>263</v>
      </c>
      <c r="M33" s="981" t="str">
        <f aca="false">B33</f>
        <v>INT</v>
      </c>
      <c r="N33" s="982" t="n">
        <f aca="false">IF(ISNUMBER(E33),ROUND(E33,0),"")</f>
        <v>0</v>
      </c>
    </row>
    <row r="34" s="920" customFormat="true" ht="3.95" hidden="false" customHeight="true" outlineLevel="0" collapsed="false">
      <c r="A34" s="977"/>
      <c r="B34" s="977"/>
      <c r="C34" s="1000"/>
      <c r="D34" s="974"/>
      <c r="E34" s="984"/>
      <c r="F34" s="1021"/>
    </row>
    <row r="35" s="920" customFormat="true" ht="30" hidden="false" customHeight="true" outlineLevel="0" collapsed="false">
      <c r="A35" s="977" t="s">
        <v>825</v>
      </c>
      <c r="B35" s="978" t="s">
        <v>813</v>
      </c>
      <c r="C35" s="1003" t="s">
        <v>826</v>
      </c>
      <c r="E35" s="990" t="n">
        <v>0</v>
      </c>
      <c r="F35" s="1020" t="str">
        <f aca="false">IF(ISBLANK(E35),"",IF(ISNUMBER(E35),IF(E35-INT(E35)=0,"","  Errore ! Inserire un numero intero senza decimali"),"  Errore ! Inserire un numero intero senza decimali"))</f>
        <v/>
      </c>
      <c r="K35" s="981" t="str">
        <f aca="false">LEFT(A35,3)</f>
        <v>LEG</v>
      </c>
      <c r="L35" s="981" t="str">
        <f aca="false">RIGHT(A35,3)</f>
        <v>264</v>
      </c>
      <c r="M35" s="981" t="str">
        <f aca="false">B35</f>
        <v>INT</v>
      </c>
      <c r="N35" s="982" t="n">
        <f aca="false">IF(ISNUMBER(E35),ROUND(E35,0),"")</f>
        <v>0</v>
      </c>
    </row>
    <row r="36" s="920" customFormat="true" ht="3.95" hidden="false" customHeight="true" outlineLevel="0" collapsed="false">
      <c r="A36" s="991"/>
      <c r="B36" s="991"/>
      <c r="C36" s="1000"/>
      <c r="D36" s="974"/>
      <c r="E36" s="984"/>
      <c r="F36" s="1021"/>
    </row>
    <row r="37" s="920" customFormat="true" ht="30" hidden="false" customHeight="true" outlineLevel="0" collapsed="false">
      <c r="A37" s="977" t="s">
        <v>827</v>
      </c>
      <c r="B37" s="978" t="s">
        <v>813</v>
      </c>
      <c r="C37" s="1003" t="s">
        <v>828</v>
      </c>
      <c r="E37" s="990" t="n">
        <v>0</v>
      </c>
      <c r="F37" s="1020" t="str">
        <f aca="false">IF(ISBLANK(E37),"",IF(ISNUMBER(E37),IF(E37-INT(E37)=0,"","  Errore ! Inserire un numero intero senza decimali"),"  Errore ! Inserire un numero intero senza decimali"))</f>
        <v/>
      </c>
      <c r="K37" s="981" t="str">
        <f aca="false">LEFT(A37,3)</f>
        <v>LEG</v>
      </c>
      <c r="L37" s="981" t="str">
        <f aca="false">RIGHT(A37,3)</f>
        <v>265</v>
      </c>
      <c r="M37" s="981" t="str">
        <f aca="false">B37</f>
        <v>INT</v>
      </c>
      <c r="N37" s="982" t="n">
        <f aca="false">IF(ISNUMBER(E37),ROUND(E37,0),"")</f>
        <v>0</v>
      </c>
    </row>
    <row r="38" s="920" customFormat="true" ht="3.95" hidden="false" customHeight="true" outlineLevel="0" collapsed="false">
      <c r="A38" s="991"/>
      <c r="B38" s="991"/>
      <c r="C38" s="974"/>
      <c r="D38" s="974"/>
      <c r="E38" s="976"/>
      <c r="F38" s="1021"/>
    </row>
    <row r="39" s="920" customFormat="true" ht="30" hidden="false" customHeight="true" outlineLevel="0" collapsed="false">
      <c r="A39" s="968" t="s">
        <v>829</v>
      </c>
      <c r="B39" s="968"/>
      <c r="C39" s="969" t="s">
        <v>830</v>
      </c>
      <c r="D39" s="970"/>
      <c r="E39" s="971"/>
      <c r="F39" s="1021"/>
    </row>
    <row r="40" s="920" customFormat="true" ht="3.95" hidden="false" customHeight="true" outlineLevel="0" collapsed="false">
      <c r="A40" s="974"/>
      <c r="B40" s="974"/>
      <c r="C40" s="974"/>
      <c r="D40" s="974"/>
      <c r="E40" s="976"/>
      <c r="F40" s="1021"/>
    </row>
    <row r="41" s="920" customFormat="true" ht="30" hidden="false" customHeight="true" outlineLevel="0" collapsed="false">
      <c r="A41" s="1022" t="s">
        <v>890</v>
      </c>
      <c r="B41" s="978" t="s">
        <v>813</v>
      </c>
      <c r="C41" s="972" t="s">
        <v>891</v>
      </c>
      <c r="E41" s="990" t="n">
        <v>15</v>
      </c>
      <c r="F41" s="1020" t="str">
        <f aca="false">IF(ISBLANK(E41),"",IF(ISNUMBER(E41),IF(E41-INT(E41)=0,"","  Errore ! Inserire un numero intero senza decimali"),"  Errore ! Inserire un numero intero senza decimali"))</f>
        <v/>
      </c>
      <c r="K41" s="981" t="str">
        <f aca="false">LEFT(A41,3)</f>
        <v>ORG</v>
      </c>
      <c r="L41" s="981" t="str">
        <f aca="false">RIGHT(A41,3)</f>
        <v>112</v>
      </c>
      <c r="M41" s="981" t="str">
        <f aca="false">B41</f>
        <v>INT</v>
      </c>
      <c r="N41" s="982" t="n">
        <f aca="false">IF(ISNUMBER(E41),ROUND(E41,0),"")</f>
        <v>15</v>
      </c>
    </row>
    <row r="42" s="920" customFormat="true" ht="3.95" hidden="false" customHeight="true" outlineLevel="0" collapsed="false">
      <c r="A42" s="977"/>
      <c r="B42" s="977"/>
      <c r="C42" s="974"/>
      <c r="D42" s="974"/>
      <c r="E42" s="984"/>
      <c r="F42" s="1021"/>
    </row>
    <row r="43" s="920" customFormat="true" ht="30" hidden="false" customHeight="true" outlineLevel="0" collapsed="false">
      <c r="A43" s="977" t="s">
        <v>892</v>
      </c>
      <c r="B43" s="978" t="s">
        <v>813</v>
      </c>
      <c r="C43" s="972" t="s">
        <v>893</v>
      </c>
      <c r="E43" s="990" t="n">
        <v>8</v>
      </c>
      <c r="F43" s="1020" t="str">
        <f aca="false">IF(ISBLANK(E43),"",IF(ISNUMBER(E43),IF(E43-INT(E43)=0,"","  Errore ! Inserire un numero intero senza decimali"),"  Errore ! Inserire un numero intero senza decimali"))</f>
        <v/>
      </c>
      <c r="K43" s="981" t="str">
        <f aca="false">LEFT(A43,3)</f>
        <v>ORG</v>
      </c>
      <c r="L43" s="981" t="str">
        <f aca="false">RIGHT(A43,3)</f>
        <v>145</v>
      </c>
      <c r="M43" s="981" t="str">
        <f aca="false">B43</f>
        <v>INT</v>
      </c>
      <c r="N43" s="982" t="n">
        <f aca="false">IF(ISNUMBER(E43),ROUND(E43,0),"")</f>
        <v>8</v>
      </c>
    </row>
    <row r="44" s="920" customFormat="true" ht="3.95" hidden="false" customHeight="true" outlineLevel="0" collapsed="false">
      <c r="A44" s="991"/>
      <c r="B44" s="991"/>
      <c r="C44" s="974"/>
      <c r="D44" s="974"/>
      <c r="E44" s="984"/>
      <c r="F44" s="1021"/>
    </row>
    <row r="45" s="920" customFormat="true" ht="30" hidden="false" customHeight="true" outlineLevel="0" collapsed="false">
      <c r="A45" s="977" t="s">
        <v>894</v>
      </c>
      <c r="B45" s="978" t="s">
        <v>813</v>
      </c>
      <c r="C45" s="972" t="s">
        <v>895</v>
      </c>
      <c r="E45" s="990" t="n">
        <v>2</v>
      </c>
      <c r="F45" s="1020" t="str">
        <f aca="false">IF(ISBLANK(E45),"",IF(ISNUMBER(E45),IF(E45-INT(E45)=0,"","  Errore ! Inserire un numero intero senza decimali"),"  Errore ! Inserire un numero intero senza decimali"))</f>
        <v/>
      </c>
      <c r="K45" s="981" t="str">
        <f aca="false">LEFT(A45,3)</f>
        <v>ORG</v>
      </c>
      <c r="L45" s="981" t="str">
        <f aca="false">RIGHT(A45,3)</f>
        <v>160</v>
      </c>
      <c r="M45" s="981" t="str">
        <f aca="false">B45</f>
        <v>INT</v>
      </c>
      <c r="N45" s="982" t="n">
        <f aca="false">IF(ISNUMBER(E45),ROUND(E45,0),"")</f>
        <v>2</v>
      </c>
    </row>
    <row r="46" s="920" customFormat="true" ht="3.95" hidden="false" customHeight="true" outlineLevel="0" collapsed="false">
      <c r="A46" s="977"/>
      <c r="B46" s="977"/>
      <c r="C46" s="974"/>
      <c r="D46" s="974"/>
      <c r="E46" s="984"/>
      <c r="F46" s="1021"/>
    </row>
    <row r="47" s="920" customFormat="true" ht="30" hidden="false" customHeight="true" outlineLevel="0" collapsed="false">
      <c r="A47" s="1022" t="s">
        <v>896</v>
      </c>
      <c r="B47" s="978" t="s">
        <v>813</v>
      </c>
      <c r="C47" s="972" t="s">
        <v>897</v>
      </c>
      <c r="E47" s="990" t="n">
        <v>4</v>
      </c>
      <c r="F47" s="1020" t="str">
        <f aca="false">IF(ISBLANK(E47),"",IF(ISNUMBER(E47),IF(E47-INT(E47)=0,"","  Errore ! Inserire un numero intero senza decimali"),"  Errore ! Inserire un numero intero senza decimali"))</f>
        <v/>
      </c>
      <c r="K47" s="981" t="str">
        <f aca="false">LEFT(A47,3)</f>
        <v>ORG</v>
      </c>
      <c r="L47" s="981" t="str">
        <f aca="false">RIGHT(A47,3)</f>
        <v>154</v>
      </c>
      <c r="M47" s="981" t="str">
        <f aca="false">B47</f>
        <v>INT</v>
      </c>
      <c r="N47" s="982" t="n">
        <f aca="false">IF(ISNUMBER(E47),ROUND(E47,0),"")</f>
        <v>4</v>
      </c>
    </row>
    <row r="48" s="920" customFormat="true" ht="3.95" hidden="false" customHeight="true" outlineLevel="0" collapsed="false">
      <c r="A48" s="977"/>
      <c r="B48" s="977"/>
      <c r="C48" s="974"/>
      <c r="D48" s="974"/>
      <c r="E48" s="984"/>
      <c r="F48" s="1021"/>
    </row>
    <row r="49" s="920" customFormat="true" ht="30" hidden="false" customHeight="true" outlineLevel="0" collapsed="false">
      <c r="A49" s="977" t="s">
        <v>843</v>
      </c>
      <c r="B49" s="978" t="s">
        <v>813</v>
      </c>
      <c r="C49" s="972" t="s">
        <v>844</v>
      </c>
      <c r="E49" s="990" t="n">
        <v>12911</v>
      </c>
      <c r="F49" s="1020" t="str">
        <f aca="false">IF(ISBLANK(E49),"",IF(ISNUMBER(E49),IF(E49-INT(E49)=0,"","  Errore ! Inserire un numero intero senza decimali"),"  Errore ! Inserire un numero intero senza decimali"))</f>
        <v/>
      </c>
      <c r="K49" s="981" t="str">
        <f aca="false">LEFT(A49,3)</f>
        <v>ORG</v>
      </c>
      <c r="L49" s="981" t="str">
        <f aca="false">RIGHT(A49,3)</f>
        <v>136</v>
      </c>
      <c r="M49" s="981" t="str">
        <f aca="false">B49</f>
        <v>INT</v>
      </c>
      <c r="N49" s="982" t="n">
        <f aca="false">IF(ISNUMBER(E49),ROUND(E49,0),"")</f>
        <v>12911</v>
      </c>
    </row>
    <row r="50" s="920" customFormat="true" ht="3.95" hidden="false" customHeight="true" outlineLevel="0" collapsed="false">
      <c r="A50" s="977"/>
      <c r="B50" s="977"/>
      <c r="C50" s="974"/>
      <c r="D50" s="974"/>
      <c r="E50" s="984"/>
      <c r="F50" s="1021"/>
    </row>
    <row r="51" s="920" customFormat="true" ht="30" hidden="false" customHeight="true" outlineLevel="0" collapsed="false">
      <c r="A51" s="977" t="s">
        <v>845</v>
      </c>
      <c r="B51" s="978" t="s">
        <v>813</v>
      </c>
      <c r="C51" s="972" t="s">
        <v>846</v>
      </c>
      <c r="E51" s="990" t="n">
        <v>7747</v>
      </c>
      <c r="F51" s="1020" t="str">
        <f aca="false">IF(ISBLANK(E51),"",IF(ISNUMBER(E51),IF(E51-INT(E51)=0,"","  Errore ! Inserire un numero intero senza decimali"),"  Errore ! Inserire un numero intero senza decimali"))</f>
        <v/>
      </c>
      <c r="K51" s="981" t="str">
        <f aca="false">LEFT(A51,3)</f>
        <v>ORG</v>
      </c>
      <c r="L51" s="981" t="str">
        <f aca="false">RIGHT(A51,3)</f>
        <v>179</v>
      </c>
      <c r="M51" s="981" t="str">
        <f aca="false">B51</f>
        <v>INT</v>
      </c>
      <c r="N51" s="982" t="n">
        <f aca="false">IF(ISNUMBER(E51),ROUND(E51,0),"")</f>
        <v>7747</v>
      </c>
    </row>
    <row r="52" s="920" customFormat="true" ht="3.95" hidden="false" customHeight="true" outlineLevel="0" collapsed="false">
      <c r="A52" s="977"/>
      <c r="B52" s="977"/>
      <c r="C52" s="974"/>
      <c r="D52" s="974"/>
      <c r="E52" s="984"/>
      <c r="F52" s="1021"/>
    </row>
    <row r="53" s="920" customFormat="true" ht="30" hidden="false" customHeight="true" outlineLevel="0" collapsed="false">
      <c r="A53" s="977" t="s">
        <v>847</v>
      </c>
      <c r="B53" s="978" t="s">
        <v>813</v>
      </c>
      <c r="C53" s="972" t="s">
        <v>848</v>
      </c>
      <c r="E53" s="990" t="n">
        <v>10329</v>
      </c>
      <c r="F53" s="1020" t="str">
        <f aca="false">IF(ISBLANK(E53),"",IF(ISNUMBER(E53),IF(E53-INT(E53)=0,"","  Errore ! Inserire un numero intero senza decimali"),"  Errore ! Inserire un numero intero senza decimali"))</f>
        <v/>
      </c>
      <c r="K53" s="981" t="str">
        <f aca="false">LEFT(A53,3)</f>
        <v>ORG</v>
      </c>
      <c r="L53" s="981" t="str">
        <f aca="false">RIGHT(A53,3)</f>
        <v>161</v>
      </c>
      <c r="M53" s="981" t="str">
        <f aca="false">B53</f>
        <v>INT</v>
      </c>
      <c r="N53" s="982" t="n">
        <f aca="false">IF(ISNUMBER(E53),ROUND(E53,0),"")</f>
        <v>10329</v>
      </c>
    </row>
    <row r="54" s="920" customFormat="true" ht="3.95" hidden="false" customHeight="true" outlineLevel="0" collapsed="false">
      <c r="A54" s="977"/>
      <c r="B54" s="977"/>
      <c r="C54" s="974"/>
      <c r="D54" s="974"/>
      <c r="E54" s="984"/>
      <c r="F54" s="1021"/>
    </row>
    <row r="55" s="920" customFormat="true" ht="30" hidden="false" customHeight="true" outlineLevel="0" collapsed="false">
      <c r="A55" s="977" t="s">
        <v>898</v>
      </c>
      <c r="B55" s="978" t="s">
        <v>813</v>
      </c>
      <c r="C55" s="972" t="s">
        <v>899</v>
      </c>
      <c r="E55" s="990" t="n">
        <v>9</v>
      </c>
      <c r="F55" s="1020" t="str">
        <f aca="false">IF(ISBLANK(E55),"",IF(ISNUMBER(E55),IF(E55-INT(E55)=0,"","  Errore ! Inserire un numero intero senza decimali"),"  Errore ! Inserire un numero intero senza decimali"))</f>
        <v/>
      </c>
      <c r="K55" s="981" t="str">
        <f aca="false">LEFT(A55,3)</f>
        <v>ORG</v>
      </c>
      <c r="L55" s="981" t="str">
        <f aca="false">RIGHT(A55,3)</f>
        <v>169</v>
      </c>
      <c r="M55" s="981" t="str">
        <f aca="false">B55</f>
        <v>INT</v>
      </c>
      <c r="N55" s="982" t="n">
        <f aca="false">IF(ISNUMBER(E55),ROUND(E55,0),"")</f>
        <v>9</v>
      </c>
    </row>
    <row r="56" s="920" customFormat="true" ht="3.95" hidden="false" customHeight="true" outlineLevel="0" collapsed="false">
      <c r="A56" s="977"/>
      <c r="B56" s="977"/>
      <c r="C56" s="974"/>
      <c r="D56" s="974"/>
      <c r="E56" s="984"/>
      <c r="F56" s="1021"/>
    </row>
    <row r="57" s="920" customFormat="true" ht="30" hidden="false" customHeight="true" outlineLevel="0" collapsed="false">
      <c r="A57" s="968" t="s">
        <v>900</v>
      </c>
      <c r="B57" s="968"/>
      <c r="C57" s="969" t="s">
        <v>901</v>
      </c>
      <c r="D57" s="970"/>
      <c r="E57" s="971"/>
      <c r="F57" s="1020"/>
    </row>
    <row r="58" s="920" customFormat="true" ht="3.95" hidden="false" customHeight="true" outlineLevel="0" collapsed="false">
      <c r="A58" s="974"/>
      <c r="B58" s="974"/>
      <c r="C58" s="974"/>
      <c r="D58" s="974"/>
      <c r="E58" s="976"/>
      <c r="F58" s="1021"/>
    </row>
    <row r="59" s="920" customFormat="true" ht="30" hidden="false" customHeight="true" outlineLevel="0" collapsed="false">
      <c r="A59" s="977" t="s">
        <v>902</v>
      </c>
      <c r="B59" s="978" t="s">
        <v>799</v>
      </c>
      <c r="C59" s="972" t="s">
        <v>903</v>
      </c>
      <c r="E59" s="979" t="s">
        <v>801</v>
      </c>
      <c r="F59" s="1020" t="str">
        <f aca="false">IF(AND(LEN(E59)=1,OR(UPPER(E59)="N",UPPER(E59)="S")),"",IF(ISBLANK(E59),"","  Errore ! Inserire S o N"))</f>
        <v/>
      </c>
      <c r="K59" s="981" t="str">
        <f aca="false">LEFT(A59,3)</f>
        <v>PEO</v>
      </c>
      <c r="L59" s="981" t="str">
        <f aca="false">RIGHT(A59,3)</f>
        <v>168</v>
      </c>
      <c r="M59" s="981" t="str">
        <f aca="false">B59</f>
        <v>FLAG</v>
      </c>
      <c r="N59" s="982" t="str">
        <f aca="false">IF(AND(LEN(E59)=1,OR(UPPER(E59)="N",UPPER(E59)="S")),UPPER(E59),"")</f>
        <v>S</v>
      </c>
    </row>
    <row r="60" s="920" customFormat="true" ht="3.95" hidden="false" customHeight="true" outlineLevel="0" collapsed="false">
      <c r="A60" s="977"/>
      <c r="B60" s="977"/>
      <c r="C60" s="974"/>
      <c r="D60" s="974"/>
      <c r="E60" s="984"/>
      <c r="F60" s="1021"/>
    </row>
    <row r="61" s="920" customFormat="true" ht="30" hidden="false" customHeight="true" outlineLevel="0" collapsed="false">
      <c r="A61" s="977" t="s">
        <v>904</v>
      </c>
      <c r="B61" s="978" t="s">
        <v>813</v>
      </c>
      <c r="C61" s="972" t="s">
        <v>905</v>
      </c>
      <c r="E61" s="990" t="n">
        <v>35</v>
      </c>
      <c r="F61" s="1020" t="str">
        <f aca="false">IF(ISBLANK(E61),"",IF(ISNUMBER(E61),IF(E61-INT(E61)=0,"","  Errore ! Inserire un numero intero senza decimali"),"  Errore ! Inserire un numero intero senza decimali"))</f>
        <v/>
      </c>
      <c r="K61" s="981" t="str">
        <f aca="false">LEFT(A61,3)</f>
        <v>PEO</v>
      </c>
      <c r="L61" s="981" t="str">
        <f aca="false">RIGHT(A61,3)</f>
        <v>111</v>
      </c>
      <c r="M61" s="981" t="str">
        <f aca="false">B61</f>
        <v>INT</v>
      </c>
      <c r="N61" s="982" t="n">
        <f aca="false">IF(ISNUMBER(E61),ROUND(E61,0),"")</f>
        <v>35</v>
      </c>
    </row>
    <row r="62" s="920" customFormat="true" ht="3.95" hidden="false" customHeight="true" outlineLevel="0" collapsed="false">
      <c r="A62" s="977"/>
      <c r="B62" s="977"/>
      <c r="C62" s="974"/>
      <c r="D62" s="974"/>
      <c r="E62" s="984"/>
      <c r="F62" s="1021"/>
    </row>
    <row r="63" s="920" customFormat="true" ht="30" hidden="false" customHeight="true" outlineLevel="0" collapsed="false">
      <c r="A63" s="977" t="s">
        <v>906</v>
      </c>
      <c r="B63" s="978" t="s">
        <v>813</v>
      </c>
      <c r="C63" s="972" t="s">
        <v>907</v>
      </c>
      <c r="E63" s="990" t="n">
        <v>25</v>
      </c>
      <c r="F63" s="1020" t="str">
        <f aca="false">IF(ISBLANK(E63),"",IF(ISNUMBER(E63),IF(E63-INT(E63)=0,"","  Errore ! Inserire un numero intero senza decimali"),"  Errore ! Inserire un numero intero senza decimali"))</f>
        <v/>
      </c>
      <c r="K63" s="981" t="str">
        <f aca="false">LEFT(A63,3)</f>
        <v>PEO</v>
      </c>
      <c r="L63" s="981" t="str">
        <f aca="false">RIGHT(A63,3)</f>
        <v>188</v>
      </c>
      <c r="M63" s="981" t="str">
        <f aca="false">B63</f>
        <v>INT</v>
      </c>
      <c r="N63" s="982" t="n">
        <f aca="false">IF(ISNUMBER(E63),ROUND(E63,0),"")</f>
        <v>25</v>
      </c>
    </row>
    <row r="64" s="920" customFormat="true" ht="3.95" hidden="false" customHeight="true" outlineLevel="0" collapsed="false">
      <c r="A64" s="977"/>
      <c r="B64" s="977"/>
      <c r="C64" s="974"/>
      <c r="D64" s="974"/>
      <c r="E64" s="984"/>
      <c r="F64" s="1021"/>
    </row>
    <row r="65" s="920" customFormat="true" ht="30" hidden="false" customHeight="true" outlineLevel="0" collapsed="false">
      <c r="A65" s="977" t="s">
        <v>908</v>
      </c>
      <c r="B65" s="978" t="s">
        <v>799</v>
      </c>
      <c r="C65" s="972" t="s">
        <v>909</v>
      </c>
      <c r="E65" s="979" t="s">
        <v>801</v>
      </c>
      <c r="F65" s="1020" t="str">
        <f aca="false">IF(AND(LEN(E65)=1,OR(UPPER(E65)="N",UPPER(E65)="S")),"",IF(ISBLANK(E65),"","  Errore ! Inserire S o N"))</f>
        <v/>
      </c>
      <c r="K65" s="981" t="str">
        <f aca="false">LEFT(A65,3)</f>
        <v>PEO</v>
      </c>
      <c r="L65" s="981" t="str">
        <f aca="false">RIGHT(A65,3)</f>
        <v>119</v>
      </c>
      <c r="M65" s="981" t="str">
        <f aca="false">B65</f>
        <v>FLAG</v>
      </c>
      <c r="N65" s="982" t="str">
        <f aca="false">IF(AND(LEN(E65)=1,OR(UPPER(E65)="N",UPPER(E65)="S")),UPPER(E65),"")</f>
        <v>S</v>
      </c>
    </row>
    <row r="66" s="920" customFormat="true" ht="3.95" hidden="false" customHeight="true" outlineLevel="0" collapsed="false">
      <c r="A66" s="977"/>
      <c r="B66" s="977"/>
      <c r="C66" s="974"/>
      <c r="D66" s="974"/>
      <c r="E66" s="984"/>
      <c r="F66" s="1021"/>
    </row>
    <row r="67" s="920" customFormat="true" ht="30" hidden="false" customHeight="true" outlineLevel="0" collapsed="false">
      <c r="A67" s="977" t="s">
        <v>910</v>
      </c>
      <c r="B67" s="978" t="s">
        <v>799</v>
      </c>
      <c r="C67" s="972" t="s">
        <v>911</v>
      </c>
      <c r="E67" s="979" t="s">
        <v>801</v>
      </c>
      <c r="F67" s="1020" t="str">
        <f aca="false">IF(AND(LEN(E67)=1,OR(UPPER(E67)="N",UPPER(E67)="S")),"",IF(ISBLANK(E67),"","  Errore ! Inserire S o N"))</f>
        <v/>
      </c>
      <c r="K67" s="981" t="str">
        <f aca="false">LEFT(A67,3)</f>
        <v>PEO</v>
      </c>
      <c r="L67" s="981" t="str">
        <f aca="false">RIGHT(A67,3)</f>
        <v>266</v>
      </c>
      <c r="M67" s="981" t="str">
        <f aca="false">B67</f>
        <v>FLAG</v>
      </c>
      <c r="N67" s="982" t="str">
        <f aca="false">IF(AND(LEN(E67)=1,OR(UPPER(E67)="N",UPPER(E67)="S")),UPPER(E67),"")</f>
        <v>S</v>
      </c>
    </row>
    <row r="68" s="920" customFormat="true" ht="3.95" hidden="false" customHeight="true" outlineLevel="0" collapsed="false">
      <c r="A68" s="977"/>
      <c r="B68" s="977"/>
      <c r="C68" s="974"/>
      <c r="D68" s="974"/>
      <c r="E68" s="984"/>
      <c r="F68" s="1021"/>
    </row>
    <row r="69" s="920" customFormat="true" ht="30" hidden="false" customHeight="true" outlineLevel="0" collapsed="false">
      <c r="A69" s="977" t="s">
        <v>912</v>
      </c>
      <c r="B69" s="978" t="s">
        <v>813</v>
      </c>
      <c r="C69" s="972" t="s">
        <v>913</v>
      </c>
      <c r="E69" s="990" t="n">
        <v>11700</v>
      </c>
      <c r="F69" s="1020" t="str">
        <f aca="false">IF(ISBLANK(E69),"",IF(ISNUMBER(E69),IF(E69-INT(E69)=0,"","  Errore ! Inserire un numero intero senza decimali"),"  Errore ! Inserire un numero intero senza decimali"))</f>
        <v/>
      </c>
      <c r="K69" s="981" t="str">
        <f aca="false">LEFT(A69,3)</f>
        <v>PEO</v>
      </c>
      <c r="L69" s="981" t="str">
        <f aca="false">RIGHT(A69,3)</f>
        <v>133</v>
      </c>
      <c r="M69" s="981" t="str">
        <f aca="false">B69</f>
        <v>INT</v>
      </c>
      <c r="N69" s="982" t="n">
        <f aca="false">IF(ISNUMBER(E69),ROUND(E69,0),"")</f>
        <v>11700</v>
      </c>
    </row>
    <row r="70" s="920" customFormat="true" ht="3.95" hidden="false" customHeight="true" outlineLevel="0" collapsed="false">
      <c r="A70" s="991"/>
      <c r="B70" s="991"/>
      <c r="C70" s="974"/>
      <c r="D70" s="974"/>
      <c r="E70" s="976"/>
      <c r="F70" s="1021"/>
    </row>
    <row r="71" s="920" customFormat="true" ht="30" hidden="false" customHeight="true" outlineLevel="0" collapsed="false">
      <c r="A71" s="968" t="s">
        <v>853</v>
      </c>
      <c r="B71" s="968"/>
      <c r="C71" s="969" t="s">
        <v>854</v>
      </c>
      <c r="D71" s="970"/>
      <c r="E71" s="971"/>
      <c r="F71" s="1020"/>
    </row>
    <row r="72" s="920" customFormat="true" ht="3.95" hidden="false" customHeight="true" outlineLevel="0" collapsed="false">
      <c r="A72" s="974"/>
      <c r="B72" s="974"/>
      <c r="C72" s="974"/>
      <c r="D72" s="974"/>
      <c r="E72" s="976"/>
      <c r="F72" s="1021"/>
    </row>
    <row r="73" s="920" customFormat="true" ht="30" hidden="false" customHeight="true" outlineLevel="0" collapsed="false">
      <c r="A73" s="977" t="s">
        <v>914</v>
      </c>
      <c r="B73" s="978" t="s">
        <v>813</v>
      </c>
      <c r="C73" s="972" t="s">
        <v>915</v>
      </c>
      <c r="E73" s="990"/>
      <c r="F73" s="1020" t="str">
        <f aca="false">IF(ISBLANK(E73),"",IF(ISNUMBER(E73),IF(E73-INT(E73)=0,"","  Errore ! Inserire un numero intero senza decimali"),"  Errore ! Inserire un numero intero senza decimali"))</f>
        <v/>
      </c>
      <c r="K73" s="981" t="str">
        <f aca="false">LEFT(A73,3)</f>
        <v>PRD</v>
      </c>
      <c r="L73" s="981" t="str">
        <f aca="false">RIGHT(A73,3)</f>
        <v>164</v>
      </c>
      <c r="M73" s="981" t="str">
        <f aca="false">B73</f>
        <v>INT</v>
      </c>
      <c r="N73" s="982" t="str">
        <f aca="false">IF(ISNUMBER(E73),ROUND(E73,0),"")</f>
        <v/>
      </c>
    </row>
    <row r="74" s="920" customFormat="true" ht="3.95" hidden="false" customHeight="true" outlineLevel="0" collapsed="false">
      <c r="A74" s="977"/>
      <c r="B74" s="977"/>
      <c r="C74" s="974"/>
      <c r="D74" s="974"/>
      <c r="E74" s="984"/>
      <c r="F74" s="1021"/>
    </row>
    <row r="75" s="920" customFormat="true" ht="30" hidden="false" customHeight="true" outlineLevel="0" collapsed="false">
      <c r="A75" s="977" t="s">
        <v>916</v>
      </c>
      <c r="B75" s="978" t="s">
        <v>813</v>
      </c>
      <c r="C75" s="972" t="s">
        <v>917</v>
      </c>
      <c r="E75" s="990"/>
      <c r="F75" s="1020" t="str">
        <f aca="false">IF(ISBLANK(E75),"",IF(ISNUMBER(E75),IF(E75-INT(E75)=0,"","  Errore ! Inserire un numero intero senza decimali"),"  Errore ! Inserire un numero intero senza decimali"))</f>
        <v/>
      </c>
      <c r="K75" s="981" t="str">
        <f aca="false">LEFT(A75,3)</f>
        <v>PRD</v>
      </c>
      <c r="L75" s="981" t="str">
        <f aca="false">RIGHT(A75,3)</f>
        <v>210</v>
      </c>
      <c r="M75" s="981" t="str">
        <f aca="false">B75</f>
        <v>INT</v>
      </c>
      <c r="N75" s="982" t="str">
        <f aca="false">IF(ISNUMBER(E75),ROUND(E75,0),"")</f>
        <v/>
      </c>
    </row>
    <row r="76" s="920" customFormat="true" ht="3.95" hidden="false" customHeight="true" outlineLevel="0" collapsed="false">
      <c r="A76" s="977"/>
      <c r="B76" s="977"/>
      <c r="C76" s="974"/>
      <c r="D76" s="974"/>
      <c r="E76" s="984"/>
      <c r="F76" s="1021"/>
    </row>
    <row r="77" s="920" customFormat="true" ht="30" hidden="false" customHeight="true" outlineLevel="0" collapsed="false">
      <c r="A77" s="977" t="s">
        <v>918</v>
      </c>
      <c r="B77" s="978" t="s">
        <v>813</v>
      </c>
      <c r="C77" s="972" t="s">
        <v>919</v>
      </c>
      <c r="E77" s="990"/>
      <c r="F77" s="1020" t="str">
        <f aca="false">IF(ISBLANK(E77),"",IF(ISNUMBER(E77),IF(E77-INT(E77)=0,"","  Errore ! Inserire un numero intero senza decimali"),"  Errore ! Inserire un numero intero senza decimali"))</f>
        <v/>
      </c>
      <c r="K77" s="981" t="str">
        <f aca="false">LEFT(A77,3)</f>
        <v>PRD</v>
      </c>
      <c r="L77" s="981" t="str">
        <f aca="false">RIGHT(A77,3)</f>
        <v>162</v>
      </c>
      <c r="M77" s="981" t="str">
        <f aca="false">B77</f>
        <v>INT</v>
      </c>
      <c r="N77" s="982" t="str">
        <f aca="false">IF(ISNUMBER(E77),ROUND(E77,0),"")</f>
        <v/>
      </c>
    </row>
    <row r="78" s="920" customFormat="true" ht="3.95" hidden="false" customHeight="true" outlineLevel="0" collapsed="false">
      <c r="A78" s="977"/>
      <c r="B78" s="977"/>
      <c r="C78" s="974"/>
      <c r="D78" s="974"/>
      <c r="E78" s="984"/>
      <c r="F78" s="1021"/>
    </row>
    <row r="79" s="920" customFormat="true" ht="30" hidden="false" customHeight="true" outlineLevel="0" collapsed="false">
      <c r="A79" s="1001" t="s">
        <v>920</v>
      </c>
      <c r="B79" s="978" t="s">
        <v>813</v>
      </c>
      <c r="C79" s="1007" t="s">
        <v>921</v>
      </c>
      <c r="E79" s="990"/>
      <c r="F79" s="1020" t="str">
        <f aca="false">IF(ISBLANK(E79),"",IF(ISNUMBER(E79),IF(E79-INT(E79)=0,"","  Errore ! Inserire un numero intero senza decimali"),"  Errore ! Inserire un numero intero senza decimali"))</f>
        <v/>
      </c>
      <c r="K79" s="981" t="str">
        <f aca="false">LEFT(A79,3)</f>
        <v>PRD</v>
      </c>
      <c r="L79" s="981" t="str">
        <f aca="false">RIGHT(A79,3)</f>
        <v>287</v>
      </c>
      <c r="M79" s="981" t="str">
        <f aca="false">B79</f>
        <v>INT</v>
      </c>
      <c r="N79" s="982" t="str">
        <f aca="false">IF(ISNUMBER(E79),ROUND(E79,0),"")</f>
        <v/>
      </c>
    </row>
    <row r="80" s="920" customFormat="true" ht="3.95" hidden="false" customHeight="true" outlineLevel="0" collapsed="false">
      <c r="A80" s="1001"/>
      <c r="B80" s="977"/>
      <c r="C80" s="974"/>
      <c r="D80" s="974"/>
      <c r="E80" s="984"/>
      <c r="F80" s="1021"/>
    </row>
    <row r="81" s="920" customFormat="true" ht="30" hidden="false" customHeight="true" outlineLevel="0" collapsed="false">
      <c r="A81" s="1001" t="s">
        <v>922</v>
      </c>
      <c r="B81" s="978" t="s">
        <v>813</v>
      </c>
      <c r="C81" s="972" t="s">
        <v>923</v>
      </c>
      <c r="E81" s="990"/>
      <c r="F81" s="1020" t="str">
        <f aca="false">IF(ISBLANK(E81),"",IF(ISNUMBER(E81),IF(E81-INT(E81)=0,"","  Errore ! Inserire un numero intero senza decimali"),"  Errore ! Inserire un numero intero senza decimali"))</f>
        <v/>
      </c>
      <c r="K81" s="981" t="str">
        <f aca="false">LEFT(A81,3)</f>
        <v>PRD</v>
      </c>
      <c r="L81" s="981" t="str">
        <f aca="false">RIGHT(A81,3)</f>
        <v>134</v>
      </c>
      <c r="M81" s="981" t="str">
        <f aca="false">B81</f>
        <v>INT</v>
      </c>
      <c r="N81" s="982" t="str">
        <f aca="false">IF(ISNUMBER(E81),ROUND(E81,0),"")</f>
        <v/>
      </c>
    </row>
    <row r="82" s="920" customFormat="true" ht="3.95" hidden="false" customHeight="true" outlineLevel="0" collapsed="false">
      <c r="A82" s="977"/>
      <c r="B82" s="977"/>
      <c r="C82" s="974"/>
      <c r="D82" s="974"/>
      <c r="E82" s="984"/>
      <c r="F82" s="1021"/>
    </row>
    <row r="83" s="920" customFormat="true" ht="30" hidden="false" customHeight="true" outlineLevel="0" collapsed="false">
      <c r="A83" s="977" t="s">
        <v>924</v>
      </c>
      <c r="B83" s="978" t="s">
        <v>860</v>
      </c>
      <c r="C83" s="972" t="s">
        <v>925</v>
      </c>
      <c r="E83" s="1004"/>
      <c r="F83" s="1020"/>
      <c r="K83" s="981" t="str">
        <f aca="false">LEFT(A83,3)</f>
        <v>PRD</v>
      </c>
      <c r="L83" s="981" t="str">
        <f aca="false">RIGHT(A83,3)</f>
        <v>174</v>
      </c>
      <c r="M83" s="981" t="str">
        <f aca="false">B83</f>
        <v>PERC</v>
      </c>
      <c r="N83" s="982" t="str">
        <f aca="false">IF(ISNUMBER(E83),ROUND(E83,4)*100,"")</f>
        <v/>
      </c>
    </row>
    <row r="84" s="920" customFormat="true" ht="3.95" hidden="false" customHeight="true" outlineLevel="0" collapsed="false">
      <c r="A84" s="1006"/>
      <c r="B84" s="1006"/>
      <c r="C84" s="974"/>
      <c r="D84" s="974"/>
      <c r="E84" s="976"/>
      <c r="F84" s="1021"/>
    </row>
    <row r="85" s="920" customFormat="true" ht="30" hidden="false" customHeight="true" outlineLevel="0" collapsed="false">
      <c r="A85" s="968" t="s">
        <v>870</v>
      </c>
      <c r="B85" s="968"/>
      <c r="C85" s="969" t="s">
        <v>871</v>
      </c>
      <c r="D85" s="970"/>
      <c r="E85" s="971"/>
      <c r="F85" s="1021"/>
    </row>
    <row r="86" s="920" customFormat="true" ht="3.95" hidden="false" customHeight="true" outlineLevel="0" collapsed="false">
      <c r="A86" s="974"/>
      <c r="B86" s="974"/>
      <c r="C86" s="974"/>
      <c r="D86" s="974"/>
      <c r="E86" s="976"/>
      <c r="F86" s="1021"/>
    </row>
    <row r="87" s="920" customFormat="true" ht="30" hidden="false" customHeight="true" outlineLevel="0" collapsed="false">
      <c r="A87" s="977" t="s">
        <v>926</v>
      </c>
      <c r="B87" s="978" t="s">
        <v>799</v>
      </c>
      <c r="C87" s="972" t="s">
        <v>927</v>
      </c>
      <c r="E87" s="979" t="s">
        <v>801</v>
      </c>
      <c r="F87" s="1020" t="str">
        <f aca="false">IF(AND(LEN(E87)=1,OR(UPPER(E87)="N",UPPER(E87)="S")),"",IF(ISBLANK(E87),"","  Errore ! Inserire S o N"))</f>
        <v/>
      </c>
      <c r="K87" s="981" t="str">
        <f aca="false">LEFT(A87,3)</f>
        <v>CPL</v>
      </c>
      <c r="L87" s="981" t="str">
        <f aca="false">RIGHT(A87,3)</f>
        <v>194</v>
      </c>
      <c r="M87" s="981" t="str">
        <f aca="false">B87</f>
        <v>FLAG</v>
      </c>
      <c r="N87" s="982" t="str">
        <f aca="false">IF(AND(LEN(E87)=1,OR(UPPER(E87)="N",UPPER(E87)="S")),UPPER(E87),"")</f>
        <v>S</v>
      </c>
    </row>
    <row r="88" s="920" customFormat="true" ht="3.95" hidden="false" customHeight="true" outlineLevel="0" collapsed="false">
      <c r="A88" s="1006"/>
      <c r="B88" s="1006"/>
      <c r="C88" s="974"/>
      <c r="D88" s="974"/>
      <c r="E88" s="984"/>
      <c r="F88" s="1021"/>
    </row>
    <row r="89" s="920" customFormat="true" ht="30" hidden="false" customHeight="true" outlineLevel="0" collapsed="false">
      <c r="A89" s="977" t="s">
        <v>879</v>
      </c>
      <c r="B89" s="978" t="s">
        <v>799</v>
      </c>
      <c r="C89" s="972" t="s">
        <v>880</v>
      </c>
      <c r="E89" s="979" t="s">
        <v>881</v>
      </c>
      <c r="F89" s="980" t="str">
        <f aca="false">IF(OR(ISBLANK(E89),E89="Singola",E89="Associata"),"","  Errore ! Inserire Singola o Associata")</f>
        <v/>
      </c>
      <c r="K89" s="981" t="str">
        <f aca="false">LEFT(A89,3)</f>
        <v>CPL</v>
      </c>
      <c r="L89" s="981" t="str">
        <f aca="false">RIGHT(A89,3)</f>
        <v>147</v>
      </c>
      <c r="M89" s="981" t="str">
        <f aca="false">B89</f>
        <v>FLAG</v>
      </c>
      <c r="N89" s="982" t="str">
        <f aca="false">IF(E89="singola","S",IF(E89="associata","N",""))</f>
        <v>S</v>
      </c>
    </row>
    <row r="90" s="920" customFormat="true" ht="3.95" hidden="false" customHeight="true" outlineLevel="0" collapsed="false">
      <c r="A90" s="1006"/>
      <c r="B90" s="1006"/>
      <c r="C90" s="974"/>
      <c r="D90" s="974"/>
      <c r="E90" s="984"/>
      <c r="F90" s="1021"/>
    </row>
    <row r="91" s="920" customFormat="true" ht="30" hidden="false" customHeight="true" outlineLevel="0" collapsed="false">
      <c r="A91" s="977" t="s">
        <v>928</v>
      </c>
      <c r="B91" s="978" t="s">
        <v>860</v>
      </c>
      <c r="C91" s="972" t="s">
        <v>929</v>
      </c>
      <c r="E91" s="1004" t="n">
        <v>0.25</v>
      </c>
      <c r="F91" s="1020"/>
      <c r="K91" s="981" t="str">
        <f aca="false">LEFT(A91,3)</f>
        <v>CPL</v>
      </c>
      <c r="L91" s="981" t="str">
        <f aca="false">RIGHT(A91,3)</f>
        <v>182</v>
      </c>
      <c r="M91" s="981" t="str">
        <f aca="false">B91</f>
        <v>PERC</v>
      </c>
      <c r="N91" s="982" t="n">
        <f aca="false">IF(ISNUMBER(E91),ROUND(E91,4)*100,"")</f>
        <v>25</v>
      </c>
    </row>
    <row r="92" s="920" customFormat="true" ht="3.95" hidden="false" customHeight="true" outlineLevel="0" collapsed="false">
      <c r="A92" s="1006"/>
      <c r="B92" s="1006"/>
      <c r="C92" s="974"/>
      <c r="D92" s="974"/>
      <c r="E92" s="976"/>
      <c r="F92" s="919"/>
    </row>
    <row r="93" s="920" customFormat="true" ht="30" hidden="false" customHeight="true" outlineLevel="0" collapsed="false">
      <c r="A93" s="968" t="s">
        <v>882</v>
      </c>
      <c r="B93" s="968"/>
      <c r="C93" s="969" t="s">
        <v>883</v>
      </c>
      <c r="D93" s="970"/>
      <c r="E93" s="971"/>
      <c r="F93" s="919"/>
    </row>
    <row r="94" s="920" customFormat="true" ht="3.95" hidden="false" customHeight="true" outlineLevel="0" collapsed="false">
      <c r="A94" s="1006"/>
      <c r="B94" s="1006"/>
      <c r="C94" s="974"/>
      <c r="D94" s="974"/>
      <c r="E94" s="976"/>
      <c r="F94" s="919"/>
    </row>
    <row r="95" s="920" customFormat="true" ht="15" hidden="false" customHeight="false" outlineLevel="0" collapsed="false">
      <c r="A95" s="977" t="s">
        <v>884</v>
      </c>
      <c r="B95" s="977" t="s">
        <v>885</v>
      </c>
      <c r="C95" s="974" t="s">
        <v>886</v>
      </c>
      <c r="E95" s="976"/>
      <c r="F95" s="919"/>
      <c r="K95" s="981" t="str">
        <f aca="false">LEFT(A95,3)</f>
        <v>INF</v>
      </c>
      <c r="L95" s="981" t="str">
        <f aca="false">RIGHT(A95,3)</f>
        <v>209</v>
      </c>
      <c r="M95" s="981" t="str">
        <f aca="false">B95</f>
        <v>NOTE</v>
      </c>
      <c r="N95" s="920" t="str">
        <f aca="false">IF(ISBLANK(C96),"",LEFT(C96,1500))</f>
        <v/>
      </c>
    </row>
    <row r="96" s="920" customFormat="true" ht="45" hidden="false" customHeight="true" outlineLevel="0" collapsed="false">
      <c r="A96" s="1008"/>
      <c r="B96" s="1008"/>
      <c r="C96" s="1010"/>
      <c r="D96" s="1010"/>
      <c r="E96" s="1010"/>
      <c r="F96" s="1011" t="str">
        <f aca="false">IF(LEN(C96)&gt;1500,"Attenzione, è stato superato il numero massimo di 1500 caratteri","")</f>
        <v/>
      </c>
    </row>
    <row r="97" s="920" customFormat="true" ht="15" hidden="false" customHeight="false" outlineLevel="0" collapsed="false">
      <c r="A97" s="1012"/>
      <c r="B97" s="1012"/>
      <c r="C97" s="974"/>
      <c r="D97" s="974"/>
      <c r="E97" s="1013"/>
      <c r="F97" s="919"/>
    </row>
    <row r="98" s="920" customFormat="true" ht="15" hidden="false" customHeight="false" outlineLevel="0" collapsed="false">
      <c r="A98" s="977" t="s">
        <v>887</v>
      </c>
      <c r="B98" s="977" t="s">
        <v>885</v>
      </c>
      <c r="C98" s="974" t="s">
        <v>888</v>
      </c>
      <c r="E98" s="976"/>
      <c r="F98" s="919"/>
      <c r="K98" s="981" t="str">
        <f aca="false">LEFT(A98,3)</f>
        <v>INF</v>
      </c>
      <c r="L98" s="981" t="str">
        <f aca="false">RIGHT(A98,3)</f>
        <v>127</v>
      </c>
      <c r="M98" s="981" t="str">
        <f aca="false">B98</f>
        <v>NOTE</v>
      </c>
      <c r="N98" s="920" t="str">
        <f aca="false">IF(ISBLANK(C99),"",LEFT(C99,1500))</f>
        <v>Con determinazione dirigenziale n. 524 del 19/07/2017 è stato costituito, oltre al fondo risorse decentrate del personale ADiSU, anche il fondo per le risorse decentrate di n. 6 unità di personale provinciale trasferite ex L.56/2014 e L.R. 10/2015 nei ruoli ADiSU per l'importo di Euro 14.258,00.</v>
      </c>
    </row>
    <row r="99" s="920" customFormat="true" ht="45" hidden="false" customHeight="true" outlineLevel="0" collapsed="false">
      <c r="A99" s="1008"/>
      <c r="B99" s="1008"/>
      <c r="C99" s="1010" t="s">
        <v>930</v>
      </c>
      <c r="D99" s="1010"/>
      <c r="E99" s="1010"/>
      <c r="F99" s="1011" t="str">
        <f aca="false">IF(LEN(C99)&gt;1500,"Attenzione, è stato superato il numero massimo di 1500 caratteri","")</f>
        <v/>
      </c>
      <c r="K99" s="1015" t="s">
        <v>656</v>
      </c>
    </row>
  </sheetData>
  <sheetProtection sheet="true" password="ea98" selectLockedCells="true"/>
  <mergeCells count="15">
    <mergeCell ref="A1:E1"/>
    <mergeCell ref="A2:E2"/>
    <mergeCell ref="F2:F3"/>
    <mergeCell ref="F4:F5"/>
    <mergeCell ref="A6:E6"/>
    <mergeCell ref="F6:F9"/>
    <mergeCell ref="A11:B11"/>
    <mergeCell ref="A25:B25"/>
    <mergeCell ref="A39:B39"/>
    <mergeCell ref="A57:B57"/>
    <mergeCell ref="A71:B71"/>
    <mergeCell ref="A85:B85"/>
    <mergeCell ref="A93:B93"/>
    <mergeCell ref="C96:E96"/>
    <mergeCell ref="C99:E99"/>
  </mergeCells>
  <dataValidations count="8">
    <dataValidation allowBlank="true" error="Inserire solo numeri interi o lasciare vuoto." errorStyle="stop" errorTitle="Errore di digitazione" operator="lessThan" showDropDown="false" showErrorMessage="true" showInputMessage="false" sqref="E23 E27 E29 E31 E33 E35 E37 E41 E43 E45 E47 E49 E51 E53 E55 E61 E63 E69 E73 E75 E77 E79 E81" type="whole">
      <formula1>100000000000000</formula1>
      <formula2>0</formula2>
    </dataValidation>
    <dataValidation allowBlank="true" error="Inserire massimo 1500 caratteri" errorStyle="stop" errorTitle="Errore di digitazione" operator="between" showDropDown="false" showErrorMessage="true" showInputMessage="false" sqref="C96:E96 C99:E99" type="textLength">
      <formula1>0</formula1>
      <formula2>1500</formula2>
    </dataValidation>
    <dataValidation allowBlank="true" error="Digitare una data non anteriore al 1 Gennaio dell'anno precedente alla di rilevazione (gg/mm/aaaa)" errorStyle="stop" errorTitle="Errore di digitazione" operator="between" showDropDown="false" showErrorMessage="true" showInputMessage="false" sqref="E21" type="date">
      <formula1>42370</formula1>
      <formula2>TODAY()</formula2>
    </dataValidation>
    <dataValidation allowBlank="false" error="Digitare 'Singola' o 'Associata' o lasciare in bianco" errorStyle="stop" errorTitle="Errore di digitazione" operator="between" showDropDown="false" showErrorMessage="true" showInputMessage="false" sqref="E89" type="list">
      <formula1>"Singola,Associata"</formula1>
      <formula2>0</formula2>
    </dataValidation>
    <dataValidation allowBlank="true" error="Digitare 'S' o 'N' o lasciare in bianco" errorStyle="stop" errorTitle="Errore di digitazione" operator="between" showDropDown="true" showErrorMessage="true" showInputMessage="false" sqref="E13 E15 E59 E65 E67 E87" type="list">
      <formula1>"s,n,S,N"</formula1>
      <formula2>0</formula2>
    </dataValidation>
    <dataValidation allowBlank="true" error="Digitare una data valida nel formato gg/mm/aaaa" errorStyle="stop" errorTitle="Errore di digitazione" operator="between" showDropDown="false" showErrorMessage="true" showInputMessage="false" sqref="E20" type="date">
      <formula1>42005</formula1>
      <formula2>TODAY()</formula2>
    </dataValidation>
    <dataValidation allowBlank="true" error="Inserire solo valori percentuali con al massimo due cifre decimali e chiudere con il simbolo %." errorStyle="stop" errorTitle="Errore di digitazione" operator="between" showDropDown="false" showErrorMessage="true" showInputMessage="false" sqref="E83 E91" type="custom">
      <formula1>OR(E91=0,E91-INT(E91*10000)/10000=0)</formula1>
      <formula2>0</formula2>
    </dataValidation>
    <dataValidation allowBlank="true" error="Digitare una data non anteriore al 1 Gennaio dell'anno precedente alla di rilevazione (gg/mm/aaaa)" errorStyle="stop" errorTitle="Errore di digitazione" operator="between" showDropDown="false" showErrorMessage="true" showInputMessage="false" sqref="E17 E19" type="date">
      <formula1>42370</formula1>
      <formula2>TODAY()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6" man="true" max="16383" min="0"/>
  </rowBreaks>
  <colBreaks count="1" manualBreakCount="1">
    <brk id="5" man="true" max="65535" min="0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D22" activeCellId="0" sqref="D22"/>
    </sheetView>
  </sheetViews>
  <sheetFormatPr defaultColWidth="9.16015625" defaultRowHeight="10.5" zeroHeight="false" outlineLevelRow="0" outlineLevelCol="0"/>
  <cols>
    <col collapsed="false" customWidth="true" hidden="false" outlineLevel="0" max="1" min="1" style="1023" width="87.82"/>
    <col collapsed="false" customWidth="true" hidden="false" outlineLevel="0" max="3" min="2" style="1023" width="21.65"/>
    <col collapsed="false" customWidth="true" hidden="false" outlineLevel="0" max="4" min="4" style="1023" width="60.82"/>
    <col collapsed="false" customWidth="false" hidden="true" outlineLevel="0" max="5" min="5" style="1023" width="9.16"/>
    <col collapsed="false" customWidth="true" hidden="true" outlineLevel="0" max="6" min="6" style="1023" width="9.99"/>
    <col collapsed="false" customWidth="true" hidden="false" outlineLevel="0" max="7" min="7" style="1023" width="22.65"/>
    <col collapsed="false" customWidth="false" hidden="false" outlineLevel="0" max="257" min="8" style="1023" width="9.16"/>
  </cols>
  <sheetData>
    <row r="1" s="274" customFormat="tru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1024"/>
      <c r="F1" s="492"/>
      <c r="G1" s="1024"/>
      <c r="H1" s="1024"/>
      <c r="I1" s="1024"/>
      <c r="J1" s="1024"/>
      <c r="L1" s="1023"/>
    </row>
    <row r="2" customFormat="false" ht="30" hidden="false" customHeight="true" outlineLevel="0" collapsed="false">
      <c r="A2" s="1025" t="str">
        <f aca="false">IF(B31&gt;0,IF($F$32&gt;0," ","Attenzione: Compilare la presente Tabella"),IF(C31=0," "," "))</f>
        <v> </v>
      </c>
      <c r="B2" s="1025"/>
      <c r="C2" s="1025"/>
      <c r="D2" s="1025"/>
    </row>
    <row r="3" customFormat="false" ht="21.75" hidden="false" customHeight="true" outlineLevel="0" collapsed="false">
      <c r="A3" s="1026" t="s">
        <v>931</v>
      </c>
      <c r="B3" s="1027" t="s">
        <v>932</v>
      </c>
      <c r="C3" s="1027" t="s">
        <v>933</v>
      </c>
      <c r="D3" s="1028" t="s">
        <v>885</v>
      </c>
      <c r="G3" s="1027" t="s">
        <v>934</v>
      </c>
    </row>
    <row r="4" s="1034" customFormat="true" ht="23.25" hidden="false" customHeight="true" outlineLevel="0" collapsed="false">
      <c r="A4" s="1029" t="s">
        <v>935</v>
      </c>
      <c r="B4" s="1030" t="n">
        <f aca="false">t12!J50</f>
        <v>1257510</v>
      </c>
      <c r="C4" s="1031" t="n">
        <v>1697404</v>
      </c>
      <c r="D4" s="1032" t="s">
        <v>936</v>
      </c>
      <c r="E4" s="1033" t="s">
        <v>937</v>
      </c>
      <c r="G4" s="1031"/>
    </row>
    <row r="5" s="1034" customFormat="true" ht="23.25" hidden="false" customHeight="true" outlineLevel="0" collapsed="false">
      <c r="A5" s="798" t="s">
        <v>938</v>
      </c>
      <c r="B5" s="1035" t="n">
        <f aca="false">t13!W50</f>
        <v>444852</v>
      </c>
      <c r="C5" s="1031"/>
      <c r="D5" s="1032"/>
      <c r="E5" s="1033" t="s">
        <v>656</v>
      </c>
      <c r="G5" s="1031"/>
    </row>
    <row r="6" s="1034" customFormat="true" ht="23.25" hidden="false" customHeight="true" outlineLevel="0" collapsed="false">
      <c r="A6" s="798" t="s">
        <v>939</v>
      </c>
      <c r="B6" s="1035" t="n">
        <f aca="false">t14!D4</f>
        <v>13470</v>
      </c>
      <c r="C6" s="1031"/>
      <c r="D6" s="1032"/>
      <c r="E6" s="1033" t="s">
        <v>656</v>
      </c>
      <c r="G6" s="1031"/>
    </row>
    <row r="7" s="1034" customFormat="true" ht="23.25" hidden="false" customHeight="true" outlineLevel="0" collapsed="false">
      <c r="A7" s="798" t="s">
        <v>940</v>
      </c>
      <c r="B7" s="1036"/>
      <c r="C7" s="1036"/>
      <c r="D7" s="1037"/>
      <c r="E7" s="1038" t="s">
        <v>569</v>
      </c>
      <c r="F7" s="1039"/>
      <c r="G7" s="1040"/>
    </row>
    <row r="8" s="1034" customFormat="true" ht="23.25" hidden="false" customHeight="true" outlineLevel="0" collapsed="false">
      <c r="A8" s="798" t="s">
        <v>570</v>
      </c>
      <c r="B8" s="1041" t="n">
        <f aca="false">t14!D6</f>
        <v>29276</v>
      </c>
      <c r="C8" s="1042" t="n">
        <v>29276</v>
      </c>
      <c r="D8" s="1043"/>
      <c r="E8" s="1044" t="s">
        <v>571</v>
      </c>
      <c r="F8" s="1045"/>
      <c r="G8" s="1046"/>
    </row>
    <row r="9" s="1034" customFormat="true" ht="23.25" hidden="false" customHeight="true" outlineLevel="0" collapsed="false">
      <c r="A9" s="1047" t="s">
        <v>572</v>
      </c>
      <c r="B9" s="1048"/>
      <c r="C9" s="1048"/>
      <c r="D9" s="1049"/>
      <c r="E9" s="1050" t="s">
        <v>573</v>
      </c>
      <c r="F9" s="1051"/>
      <c r="G9" s="1052"/>
    </row>
    <row r="10" s="1034" customFormat="true" ht="23.25" hidden="false" customHeight="true" outlineLevel="0" collapsed="false">
      <c r="A10" s="798" t="s">
        <v>574</v>
      </c>
      <c r="B10" s="1048"/>
      <c r="C10" s="1048"/>
      <c r="D10" s="1049"/>
      <c r="E10" s="1050" t="s">
        <v>575</v>
      </c>
      <c r="F10" s="1051"/>
      <c r="G10" s="1053"/>
    </row>
    <row r="11" s="1034" customFormat="true" ht="23.25" hidden="false" customHeight="true" outlineLevel="0" collapsed="false">
      <c r="A11" s="798" t="s">
        <v>576</v>
      </c>
      <c r="B11" s="1048"/>
      <c r="C11" s="1048"/>
      <c r="D11" s="1049"/>
      <c r="E11" s="1050" t="s">
        <v>577</v>
      </c>
      <c r="F11" s="1051"/>
      <c r="G11" s="1053"/>
    </row>
    <row r="12" s="1034" customFormat="true" ht="23.25" hidden="false" customHeight="true" outlineLevel="0" collapsed="false">
      <c r="A12" s="798" t="s">
        <v>941</v>
      </c>
      <c r="B12" s="1048"/>
      <c r="C12" s="1048"/>
      <c r="D12" s="1049"/>
      <c r="E12" s="1050" t="s">
        <v>579</v>
      </c>
      <c r="F12" s="1051"/>
      <c r="G12" s="1054"/>
    </row>
    <row r="13" s="1034" customFormat="true" ht="23.25" hidden="false" customHeight="true" outlineLevel="0" collapsed="false">
      <c r="A13" s="798" t="s">
        <v>942</v>
      </c>
      <c r="B13" s="1041" t="n">
        <f aca="false">t14!D23</f>
        <v>0</v>
      </c>
      <c r="C13" s="1042" t="n">
        <v>0</v>
      </c>
      <c r="D13" s="1043"/>
      <c r="E13" s="1050" t="s">
        <v>608</v>
      </c>
      <c r="F13" s="1051"/>
      <c r="G13" s="1046"/>
    </row>
    <row r="14" s="1034" customFormat="true" ht="23.25" hidden="false" customHeight="true" outlineLevel="0" collapsed="false">
      <c r="A14" s="798" t="s">
        <v>580</v>
      </c>
      <c r="B14" s="1055"/>
      <c r="C14" s="1055"/>
      <c r="D14" s="1056"/>
      <c r="E14" s="1057" t="s">
        <v>581</v>
      </c>
      <c r="F14" s="1058"/>
      <c r="G14" s="1040"/>
    </row>
    <row r="15" s="1034" customFormat="true" ht="23.25" hidden="false" customHeight="true" outlineLevel="0" collapsed="false">
      <c r="A15" s="798" t="s">
        <v>582</v>
      </c>
      <c r="B15" s="1059" t="n">
        <f aca="false">t14!D12</f>
        <v>0</v>
      </c>
      <c r="C15" s="1060" t="n">
        <v>0</v>
      </c>
      <c r="D15" s="1061"/>
      <c r="E15" s="1033" t="s">
        <v>583</v>
      </c>
      <c r="G15" s="1046"/>
    </row>
    <row r="16" s="1034" customFormat="true" ht="23.25" hidden="false" customHeight="true" outlineLevel="0" collapsed="false">
      <c r="A16" s="798" t="s">
        <v>584</v>
      </c>
      <c r="B16" s="1035" t="n">
        <f aca="false">t14!D13</f>
        <v>0</v>
      </c>
      <c r="C16" s="1062" t="n">
        <v>0</v>
      </c>
      <c r="D16" s="1063"/>
      <c r="E16" s="1033" t="s">
        <v>585</v>
      </c>
      <c r="G16" s="1064"/>
    </row>
    <row r="17" s="1034" customFormat="true" ht="23.25" hidden="false" customHeight="true" outlineLevel="0" collapsed="false">
      <c r="A17" s="798" t="s">
        <v>943</v>
      </c>
      <c r="B17" s="1036"/>
      <c r="C17" s="1036"/>
      <c r="D17" s="1037"/>
      <c r="E17" s="1038" t="s">
        <v>587</v>
      </c>
      <c r="F17" s="1039"/>
      <c r="G17" s="1052"/>
    </row>
    <row r="18" s="1067" customFormat="true" ht="23.25" hidden="false" customHeight="true" outlineLevel="0" collapsed="false">
      <c r="A18" s="798" t="s">
        <v>588</v>
      </c>
      <c r="B18" s="1055"/>
      <c r="C18" s="1055"/>
      <c r="D18" s="1056"/>
      <c r="E18" s="1065" t="s">
        <v>589</v>
      </c>
      <c r="F18" s="1066"/>
      <c r="G18" s="1054"/>
    </row>
    <row r="19" s="274" customFormat="true" ht="23.25" hidden="false" customHeight="true" outlineLevel="0" collapsed="false">
      <c r="A19" s="798" t="s">
        <v>944</v>
      </c>
      <c r="B19" s="1035" t="n">
        <f aca="false">t14!D16</f>
        <v>0</v>
      </c>
      <c r="C19" s="1068" t="n">
        <v>0</v>
      </c>
      <c r="D19" s="1069"/>
      <c r="E19" s="1070" t="s">
        <v>591</v>
      </c>
      <c r="G19" s="1071"/>
    </row>
    <row r="20" s="1067" customFormat="true" ht="23.25" hidden="false" customHeight="true" outlineLevel="0" collapsed="false">
      <c r="A20" s="798" t="s">
        <v>592</v>
      </c>
      <c r="B20" s="1036"/>
      <c r="C20" s="1036"/>
      <c r="D20" s="1037"/>
      <c r="E20" s="1038" t="s">
        <v>593</v>
      </c>
      <c r="F20" s="1072"/>
      <c r="G20" s="1052"/>
    </row>
    <row r="21" s="1067" customFormat="true" ht="23.25" hidden="false" customHeight="true" outlineLevel="0" collapsed="false">
      <c r="A21" s="798" t="s">
        <v>594</v>
      </c>
      <c r="B21" s="1055"/>
      <c r="C21" s="1055"/>
      <c r="D21" s="1056"/>
      <c r="E21" s="1057" t="s">
        <v>595</v>
      </c>
      <c r="F21" s="1066"/>
      <c r="G21" s="1054"/>
    </row>
    <row r="22" s="1067" customFormat="true" ht="23.25" hidden="false" customHeight="true" outlineLevel="0" collapsed="false">
      <c r="A22" s="798" t="s">
        <v>596</v>
      </c>
      <c r="B22" s="1035" t="n">
        <f aca="false">t14!D19</f>
        <v>230</v>
      </c>
      <c r="C22" s="1060" t="n">
        <v>230</v>
      </c>
      <c r="D22" s="1061"/>
      <c r="E22" s="1033" t="s">
        <v>597</v>
      </c>
      <c r="G22" s="1073"/>
    </row>
    <row r="23" s="1067" customFormat="true" ht="23.25" hidden="false" customHeight="true" outlineLevel="0" collapsed="false">
      <c r="A23" s="798" t="s">
        <v>945</v>
      </c>
      <c r="B23" s="1035" t="n">
        <f aca="false">t14!D20</f>
        <v>455202</v>
      </c>
      <c r="C23" s="1060" t="n">
        <v>474953</v>
      </c>
      <c r="D23" s="1061" t="s">
        <v>946</v>
      </c>
      <c r="E23" s="1033" t="s">
        <v>599</v>
      </c>
      <c r="G23" s="1046"/>
    </row>
    <row r="24" s="1067" customFormat="true" ht="23.25" hidden="false" customHeight="true" outlineLevel="0" collapsed="false">
      <c r="A24" s="798" t="s">
        <v>947</v>
      </c>
      <c r="B24" s="1035" t="n">
        <f aca="false">t14!D21</f>
        <v>0</v>
      </c>
      <c r="C24" s="1042" t="n">
        <v>0</v>
      </c>
      <c r="D24" s="1074"/>
      <c r="E24" s="1033" t="s">
        <v>602</v>
      </c>
      <c r="G24" s="1046"/>
    </row>
    <row r="25" s="1067" customFormat="true" ht="23.25" hidden="false" customHeight="true" outlineLevel="0" collapsed="false">
      <c r="A25" s="798" t="s">
        <v>948</v>
      </c>
      <c r="B25" s="1035" t="n">
        <f aca="false">t14!D22</f>
        <v>136716</v>
      </c>
      <c r="C25" s="1042" t="n">
        <v>136716</v>
      </c>
      <c r="D25" s="1074"/>
      <c r="E25" s="1033" t="s">
        <v>605</v>
      </c>
      <c r="G25" s="1042"/>
    </row>
    <row r="26" s="1067" customFormat="true" ht="23.25" hidden="false" customHeight="true" outlineLevel="0" collapsed="false">
      <c r="A26" s="1075" t="s">
        <v>949</v>
      </c>
      <c r="B26" s="1035" t="n">
        <f aca="false">t14!D24</f>
        <v>0</v>
      </c>
      <c r="C26" s="1042" t="n">
        <v>0</v>
      </c>
      <c r="D26" s="1074"/>
      <c r="E26" s="1033" t="s">
        <v>610</v>
      </c>
      <c r="G26" s="1042"/>
    </row>
    <row r="27" s="1067" customFormat="true" ht="23.25" hidden="false" customHeight="true" outlineLevel="0" collapsed="false">
      <c r="A27" s="801" t="s">
        <v>950</v>
      </c>
      <c r="B27" s="1076" t="n">
        <f aca="false">t14!D25+t14!D26</f>
        <v>56933</v>
      </c>
      <c r="C27" s="1077" t="n">
        <v>56933</v>
      </c>
      <c r="D27" s="1078"/>
      <c r="E27" s="1033" t="s">
        <v>951</v>
      </c>
      <c r="G27" s="1077"/>
    </row>
    <row r="28" customFormat="false" ht="15.95" hidden="false" customHeight="true" outlineLevel="0" collapsed="false">
      <c r="A28" s="1079" t="s">
        <v>952</v>
      </c>
      <c r="B28" s="1080" t="n">
        <f aca="false">SUM(B4:B27)</f>
        <v>2394189</v>
      </c>
      <c r="C28" s="1080" t="n">
        <f aca="false">SUM(C4:C27)</f>
        <v>2395512</v>
      </c>
      <c r="D28" s="1081"/>
      <c r="E28" s="1033" t="s">
        <v>656</v>
      </c>
      <c r="G28" s="1080" t="n">
        <f aca="false">SUM(G4:G27)</f>
        <v>0</v>
      </c>
    </row>
    <row r="29" customFormat="false" ht="15.95" hidden="false" customHeight="true" outlineLevel="0" collapsed="false">
      <c r="A29" s="1082"/>
      <c r="B29" s="1082"/>
      <c r="C29" s="1082"/>
      <c r="D29" s="1083"/>
      <c r="E29" s="1033" t="s">
        <v>656</v>
      </c>
      <c r="G29" s="1082"/>
    </row>
    <row r="30" s="1067" customFormat="true" ht="23.25" hidden="false" customHeight="true" outlineLevel="0" collapsed="false">
      <c r="A30" s="1084" t="s">
        <v>953</v>
      </c>
      <c r="B30" s="1035" t="n">
        <f aca="false">t14!D27+t14!D28+t14!D29</f>
        <v>8171</v>
      </c>
      <c r="C30" s="1077" t="n">
        <v>8171</v>
      </c>
      <c r="D30" s="1078"/>
      <c r="E30" s="1033" t="s">
        <v>954</v>
      </c>
      <c r="G30" s="1077"/>
    </row>
    <row r="31" customFormat="false" ht="15.95" hidden="false" customHeight="true" outlineLevel="0" collapsed="false">
      <c r="A31" s="1079" t="s">
        <v>955</v>
      </c>
      <c r="B31" s="1080" t="n">
        <f aca="false">B28-B30</f>
        <v>2386018</v>
      </c>
      <c r="C31" s="1080" t="n">
        <f aca="false">C28-C30</f>
        <v>2387341</v>
      </c>
      <c r="D31" s="1085"/>
      <c r="E31" s="1086"/>
      <c r="G31" s="1080" t="n">
        <f aca="false">G28-G30</f>
        <v>0</v>
      </c>
    </row>
    <row r="32" customFormat="false" ht="10.5" hidden="false" customHeight="false" outlineLevel="0" collapsed="false">
      <c r="F32" s="1087" t="n">
        <f aca="false">IF(AND(C28=0,C30=0,D4="",D7="",D8="",D9="",D10="",D11="",D12="",D13="",D14="",D15="",D16="",D17="",D18="",D19="",D20="",D21="",D23="",D24="",D25="",D26="",D27="",D30=""),0,1)</f>
        <v>1</v>
      </c>
    </row>
    <row r="33" customFormat="false" ht="10.5" hidden="false" customHeight="false" outlineLevel="0" collapsed="false">
      <c r="A33" s="1023" t="s">
        <v>519</v>
      </c>
    </row>
    <row r="44" customFormat="false" ht="10.5" hidden="false" customHeight="false" outlineLevel="0" collapsed="false">
      <c r="A44" s="1088"/>
    </row>
  </sheetData>
  <sheetProtection sheet="true" password="ea98" formatColumns="false" selectLockedCells="true"/>
  <mergeCells count="5">
    <mergeCell ref="A1:D1"/>
    <mergeCell ref="A2:D2"/>
    <mergeCell ref="C4:C6"/>
    <mergeCell ref="D4:D6"/>
    <mergeCell ref="G4:G6"/>
  </mergeCells>
  <dataValidations count="3">
    <dataValidation allowBlank="true" error="E' stato superato il limite di 500 caratteri" errorStyle="stop" errorTitle="ATTENZIONE ! ! ! " operator="between" showDropDown="false" showErrorMessage="true" showInputMessage="false" sqref="D4:D6 D8 D13 D15:D16 D19 D22:D26" type="textLength">
      <formula1>0</formula1>
      <formula2>500</formula2>
    </dataValidation>
    <dataValidation allowBlank="true" error="E' stato superato il limite di 500 caratteri" errorStyle="stop" errorTitle="ATTENZIONE ! ! !" operator="between" showDropDown="false" showErrorMessage="true" showInputMessage="false" sqref="D27 D30" type="textLength">
      <formula1>0</formula1>
      <formula2>500</formula2>
    </dataValidation>
    <dataValidation allowBlank="true" error="INSERIRE SOLO NUMERI INTERI" errorStyle="stop" errorTitle="ERRORE NEL DATO IMMESSO" operator="between" showDropDown="false" showErrorMessage="true" showInputMessage="false" sqref="C4:C6 C8 C13 C15:C16 C19 C22:C27 C30" type="whole">
      <formula1>0</formula1>
      <formula2>9.99999999999999E+019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0080"/>
    <pageSetUpPr fitToPage="false"/>
  </sheetPr>
  <dimension ref="A1:Y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15" activePane="bottomRight" state="frozen"/>
      <selection pane="topLeft" activeCell="A1" activeCellId="0" sqref="A1"/>
      <selection pane="topRight" activeCell="C1" activeCellId="0" sqref="C1"/>
      <selection pane="bottomLeft" activeCell="A15" activeCellId="0" sqref="A15"/>
      <selection pane="bottomRight" activeCell="A4" activeCellId="0" sqref="A4"/>
    </sheetView>
  </sheetViews>
  <sheetFormatPr defaultColWidth="9.28515625" defaultRowHeight="11.25" zeroHeight="false" outlineLevelRow="0" outlineLevelCol="0"/>
  <cols>
    <col collapsed="false" customWidth="true" hidden="false" outlineLevel="0" max="1" min="1" style="267" width="51.99"/>
    <col collapsed="false" customWidth="true" hidden="false" outlineLevel="0" max="2" min="2" style="268" width="9.99"/>
    <col collapsed="false" customWidth="true" hidden="false" outlineLevel="0" max="5" min="3" style="268" width="10.82"/>
    <col collapsed="false" customWidth="true" hidden="false" outlineLevel="0" max="8" min="6" style="268" width="11.82"/>
    <col collapsed="false" customWidth="true" hidden="false" outlineLevel="0" max="15" min="9" style="268" width="13.82"/>
    <col collapsed="false" customWidth="true" hidden="false" outlineLevel="0" max="20" min="16" style="268" width="14.82"/>
    <col collapsed="false" customWidth="false" hidden="false" outlineLevel="0" max="21" min="21" style="1089" width="9.33"/>
  </cols>
  <sheetData>
    <row r="1" s="267" customFormat="tru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F1" s="406"/>
      <c r="G1" s="406"/>
      <c r="H1" s="406"/>
      <c r="I1" s="406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V1" s="320"/>
      <c r="X1" s="0"/>
    </row>
    <row r="2" s="267" customFormat="true" ht="21" hidden="false" customHeight="true" outlineLevel="0" collapsed="false">
      <c r="I2" s="1090"/>
      <c r="J2" s="1090"/>
      <c r="K2" s="1090"/>
      <c r="L2" s="1090"/>
      <c r="M2" s="1090"/>
      <c r="N2" s="1090"/>
      <c r="O2" s="1090"/>
      <c r="P2" s="1090"/>
      <c r="Q2" s="1090"/>
      <c r="R2" s="1090"/>
      <c r="S2" s="1090"/>
      <c r="T2" s="1090"/>
      <c r="U2" s="1091"/>
      <c r="V2" s="320"/>
      <c r="X2" s="0"/>
    </row>
    <row r="3" s="267" customFormat="true" ht="21" hidden="false" customHeight="true" outlineLevel="0" collapsed="false">
      <c r="A3" s="1092" t="s">
        <v>956</v>
      </c>
      <c r="B3" s="268"/>
      <c r="C3" s="268"/>
      <c r="D3" s="268"/>
    </row>
    <row r="4" s="267" customFormat="true" ht="21" hidden="false" customHeight="true" outlineLevel="0" collapsed="false">
      <c r="A4" s="1092"/>
      <c r="B4" s="268"/>
      <c r="C4" s="268"/>
      <c r="D4" s="268"/>
      <c r="F4" s="1093" t="s">
        <v>957</v>
      </c>
      <c r="G4" s="1093"/>
      <c r="H4" s="1093"/>
      <c r="I4" s="1093" t="s">
        <v>958</v>
      </c>
      <c r="J4" s="1093"/>
      <c r="K4" s="1093"/>
      <c r="L4" s="1093"/>
      <c r="M4" s="1093"/>
      <c r="N4" s="1093"/>
      <c r="O4" s="1093"/>
      <c r="P4" s="1093" t="s">
        <v>959</v>
      </c>
      <c r="Q4" s="1093"/>
      <c r="R4" s="1093"/>
      <c r="S4" s="1093"/>
      <c r="T4" s="1093"/>
    </row>
    <row r="5" customFormat="false" ht="63" hidden="false" customHeight="false" outlineLevel="0" collapsed="false">
      <c r="A5" s="1094" t="s">
        <v>960</v>
      </c>
      <c r="B5" s="1095" t="s">
        <v>961</v>
      </c>
      <c r="C5" s="1096" t="str">
        <f aca="false">"presenti al 31/12/"&amp;t1!M1&amp;" (tab.1)"</f>
        <v>presenti al 31/12/2017 (tab.1)</v>
      </c>
      <c r="D5" s="1096" t="s">
        <v>962</v>
      </c>
      <c r="E5" s="1097" t="s">
        <v>963</v>
      </c>
      <c r="F5" s="1098" t="str">
        <f aca="false">t11!C4</f>
        <v>FERIE</v>
      </c>
      <c r="G5" s="1098" t="s">
        <v>964</v>
      </c>
      <c r="H5" s="1098" t="s">
        <v>965</v>
      </c>
      <c r="I5" s="1098" t="s">
        <v>966</v>
      </c>
      <c r="J5" s="1098" t="str">
        <f aca="false">t12!E4</f>
        <v>R.I.A.</v>
      </c>
      <c r="K5" s="1098" t="s">
        <v>508</v>
      </c>
      <c r="L5" s="1098" t="str">
        <f aca="false">t12!G4</f>
        <v>TREDICESIMA MENSILTA'</v>
      </c>
      <c r="M5" s="1099" t="s">
        <v>967</v>
      </c>
      <c r="N5" s="1100" t="str">
        <f aca="false">t12!H4</f>
        <v>ARRETRATI  ANNI PRECEDENTI</v>
      </c>
      <c r="O5" s="1100" t="str">
        <f aca="false">t12!I4</f>
        <v>RECUPERI DERIVANTI DA ASSENZE, RITARDI, ECC.</v>
      </c>
      <c r="P5" s="1098" t="s">
        <v>540</v>
      </c>
      <c r="Q5" s="1098" t="s">
        <v>968</v>
      </c>
      <c r="R5" s="1098" t="s">
        <v>969</v>
      </c>
      <c r="S5" s="1099" t="s">
        <v>970</v>
      </c>
      <c r="T5" s="1100" t="str">
        <f aca="false">t13!T4</f>
        <v>ARRETRATI ANNI PRECEDENTI</v>
      </c>
    </row>
    <row r="6" customFormat="false" ht="11.25" hidden="false" customHeight="false" outlineLevel="0" collapsed="false">
      <c r="A6" s="1101" t="str">
        <f aca="false">t1!A6</f>
        <v>SEGRETARIO A</v>
      </c>
      <c r="B6" s="1102" t="str">
        <f aca="false">t1!B6</f>
        <v>0D0102</v>
      </c>
      <c r="C6" s="1103" t="n">
        <f aca="false">t1!L6+t1!M6</f>
        <v>0</v>
      </c>
      <c r="D6" s="1103" t="n">
        <f aca="false">(t1!L6+t1!M6)-SUM(t3!C6:F6,t3!I6:L6)+SUM(t3!M6:P6)</f>
        <v>0</v>
      </c>
      <c r="E6" s="1104" t="n">
        <f aca="false">t12!C6/12</f>
        <v>0</v>
      </c>
      <c r="F6" s="1104" t="str">
        <f aca="false">IF($D6&gt;0,((t11!C8+t11!D8)/$D6)," ")</f>
        <v> </v>
      </c>
      <c r="G6" s="1104" t="str">
        <f aca="false">IF($D6&gt;0,(SUM(t11!E8:N8)/$D6)," ")</f>
        <v> </v>
      </c>
      <c r="H6" s="1104" t="str">
        <f aca="false">IF($D6&gt;0,(SUM(t11!O8:R8)/$D6)," ")</f>
        <v> </v>
      </c>
      <c r="I6" s="1105" t="str">
        <f aca="false">IF($E6=0," ",(t12!D6)/$E6)</f>
        <v> </v>
      </c>
      <c r="J6" s="1105" t="str">
        <f aca="false">IF($E6=0," ",t12!E6/$E6)</f>
        <v> </v>
      </c>
      <c r="K6" s="1105" t="str">
        <f aca="false">IF($E6=0," ",t12!F6/$E6)</f>
        <v> </v>
      </c>
      <c r="L6" s="1105" t="str">
        <f aca="false">IF($E6=0," ",t12!G6/$E6)</f>
        <v> </v>
      </c>
      <c r="M6" s="1106" t="n">
        <f aca="false">SUM(I6:L6)</f>
        <v>0</v>
      </c>
      <c r="N6" s="1107" t="str">
        <f aca="false">IF($E6=0," ",t12!H6/$E6)</f>
        <v> </v>
      </c>
      <c r="O6" s="1107" t="str">
        <f aca="false">IF($E6=0," ",t12!I6/$E6)</f>
        <v> </v>
      </c>
      <c r="P6" s="1105" t="str">
        <f aca="false">IF($E6=0," ",t13!V6/$E6)</f>
        <v> </v>
      </c>
      <c r="Q6" s="1105" t="str">
        <f aca="false">IF($E6=0," ",SUM(t13!C6:J6)/$E6)</f>
        <v> </v>
      </c>
      <c r="R6" s="1105" t="str">
        <f aca="false">IF($E6=0," ",(SUM(t13!K6:S6)+t13!U6)/$E6)</f>
        <v> </v>
      </c>
      <c r="S6" s="1106" t="n">
        <f aca="false">SUM(P6:R6)</f>
        <v>0</v>
      </c>
      <c r="T6" s="1107" t="str">
        <f aca="false">IF($E6=0," ",t13!T6/$E6)</f>
        <v> </v>
      </c>
    </row>
    <row r="7" customFormat="false" ht="11.25" hidden="false" customHeight="false" outlineLevel="0" collapsed="false">
      <c r="A7" s="1101" t="str">
        <f aca="false">t1!A7</f>
        <v>SEGRETARIO B</v>
      </c>
      <c r="B7" s="1102" t="str">
        <f aca="false">t1!B7</f>
        <v>0D0103</v>
      </c>
      <c r="C7" s="1103" t="n">
        <f aca="false">t1!L7+t1!M7</f>
        <v>0</v>
      </c>
      <c r="D7" s="1103" t="n">
        <f aca="false">(t1!L7+t1!M7)-SUM(t3!C7:F7,t3!I7:L7)+SUM(t3!M7:P7)</f>
        <v>0</v>
      </c>
      <c r="E7" s="1104" t="n">
        <f aca="false">t12!C7/12</f>
        <v>0</v>
      </c>
      <c r="F7" s="1104" t="str">
        <f aca="false">IF($D7&gt;0,((t11!C9+t11!D9)/$D7)," ")</f>
        <v> </v>
      </c>
      <c r="G7" s="1104" t="str">
        <f aca="false">IF($D7&gt;0,(SUM(t11!E9:N9)/$D7)," ")</f>
        <v> </v>
      </c>
      <c r="H7" s="1104" t="str">
        <f aca="false">IF($D7&gt;0,(SUM(t11!O9:R9)/$D7)," ")</f>
        <v> </v>
      </c>
      <c r="I7" s="1105" t="str">
        <f aca="false">IF($E7=0," ",(t12!D7)/$E7)</f>
        <v> </v>
      </c>
      <c r="J7" s="1105" t="str">
        <f aca="false">IF($E7=0," ",t12!E7/$E7)</f>
        <v> </v>
      </c>
      <c r="K7" s="1105" t="str">
        <f aca="false">IF($E7=0," ",t12!F7/$E7)</f>
        <v> </v>
      </c>
      <c r="L7" s="1105" t="str">
        <f aca="false">IF($E7=0," ",t12!G7/$E7)</f>
        <v> </v>
      </c>
      <c r="M7" s="1106" t="n">
        <f aca="false">SUM(I7:L7)</f>
        <v>0</v>
      </c>
      <c r="N7" s="1107" t="str">
        <f aca="false">IF($E7=0," ",t12!H7/$E7)</f>
        <v> </v>
      </c>
      <c r="O7" s="1107" t="str">
        <f aca="false">IF($E7=0," ",t12!I7/$E7)</f>
        <v> </v>
      </c>
      <c r="P7" s="1105" t="str">
        <f aca="false">IF($E7=0," ",t13!V7/$E7)</f>
        <v> </v>
      </c>
      <c r="Q7" s="1105" t="str">
        <f aca="false">IF($E7=0," ",SUM(t13!C7:J7)/$E7)</f>
        <v> </v>
      </c>
      <c r="R7" s="1105" t="str">
        <f aca="false">IF($E7=0," ",(SUM(t13!K7:S7)+t13!U7)/$E7)</f>
        <v> </v>
      </c>
      <c r="S7" s="1106" t="n">
        <f aca="false">SUM(P7:R7)</f>
        <v>0</v>
      </c>
      <c r="T7" s="1107" t="str">
        <f aca="false">IF($E7=0," ",t13!T7/$E7)</f>
        <v> </v>
      </c>
    </row>
    <row r="8" customFormat="false" ht="11.25" hidden="false" customHeight="false" outlineLevel="0" collapsed="false">
      <c r="A8" s="1101" t="str">
        <f aca="false">t1!A8</f>
        <v>SEGRETARIO C</v>
      </c>
      <c r="B8" s="1102" t="str">
        <f aca="false">t1!B8</f>
        <v>0D0485</v>
      </c>
      <c r="C8" s="1103" t="n">
        <f aca="false">t1!L8+t1!M8</f>
        <v>0</v>
      </c>
      <c r="D8" s="1103" t="n">
        <f aca="false">(t1!L8+t1!M8)-SUM(t3!C8:F8,t3!I8:L8)+SUM(t3!M8:P8)</f>
        <v>0</v>
      </c>
      <c r="E8" s="1104" t="n">
        <f aca="false">t12!C8/12</f>
        <v>0</v>
      </c>
      <c r="F8" s="1104" t="str">
        <f aca="false">IF($D8&gt;0,((t11!C10+t11!D10)/$D8)," ")</f>
        <v> </v>
      </c>
      <c r="G8" s="1104" t="str">
        <f aca="false">IF($D8&gt;0,(SUM(t11!E10:N10)/$D8)," ")</f>
        <v> </v>
      </c>
      <c r="H8" s="1104" t="str">
        <f aca="false">IF($D8&gt;0,(SUM(t11!O10:R10)/$D8)," ")</f>
        <v> </v>
      </c>
      <c r="I8" s="1105" t="str">
        <f aca="false">IF($E8=0," ",(t12!D8)/$E8)</f>
        <v> </v>
      </c>
      <c r="J8" s="1105" t="str">
        <f aca="false">IF($E8=0," ",t12!E8/$E8)</f>
        <v> </v>
      </c>
      <c r="K8" s="1105" t="str">
        <f aca="false">IF($E8=0," ",t12!F8/$E8)</f>
        <v> </v>
      </c>
      <c r="L8" s="1105" t="str">
        <f aca="false">IF($E8=0," ",t12!G8/$E8)</f>
        <v> </v>
      </c>
      <c r="M8" s="1106" t="n">
        <f aca="false">SUM(I8:L8)</f>
        <v>0</v>
      </c>
      <c r="N8" s="1107" t="str">
        <f aca="false">IF($E8=0," ",t12!H8/$E8)</f>
        <v> </v>
      </c>
      <c r="O8" s="1107" t="str">
        <f aca="false">IF($E8=0," ",t12!I8/$E8)</f>
        <v> </v>
      </c>
      <c r="P8" s="1105" t="str">
        <f aca="false">IF($E8=0," ",t13!V8/$E8)</f>
        <v> </v>
      </c>
      <c r="Q8" s="1105" t="str">
        <f aca="false">IF($E8=0," ",SUM(t13!C8:J8)/$E8)</f>
        <v> </v>
      </c>
      <c r="R8" s="1105" t="str">
        <f aca="false">IF($E8=0," ",(SUM(t13!K8:S8)+t13!U8)/$E8)</f>
        <v> </v>
      </c>
      <c r="S8" s="1106" t="n">
        <f aca="false">SUM(P8:R8)</f>
        <v>0</v>
      </c>
      <c r="T8" s="1107" t="str">
        <f aca="false">IF($E8=0," ",t13!T8/$E8)</f>
        <v> </v>
      </c>
    </row>
    <row r="9" customFormat="false" ht="11.25" hidden="false" customHeight="false" outlineLevel="0" collapsed="false">
      <c r="A9" s="1101" t="str">
        <f aca="false">t1!A9</f>
        <v>SEGRETARIO GENERALE CCIAA</v>
      </c>
      <c r="B9" s="1102" t="str">
        <f aca="false">t1!B9</f>
        <v>0D0104</v>
      </c>
      <c r="C9" s="1103" t="n">
        <f aca="false">t1!L9+t1!M9</f>
        <v>0</v>
      </c>
      <c r="D9" s="1103" t="n">
        <f aca="false">(t1!L9+t1!M9)-SUM(t3!C9:F9,t3!I9:L9)+SUM(t3!M9:P9)</f>
        <v>0</v>
      </c>
      <c r="E9" s="1104" t="n">
        <f aca="false">t12!C9/12</f>
        <v>0</v>
      </c>
      <c r="F9" s="1104" t="str">
        <f aca="false">IF($D9&gt;0,((t11!C11+t11!D11)/$D9)," ")</f>
        <v> </v>
      </c>
      <c r="G9" s="1104" t="str">
        <f aca="false">IF($D9&gt;0,(SUM(t11!E11:N11)/$D9)," ")</f>
        <v> </v>
      </c>
      <c r="H9" s="1104" t="str">
        <f aca="false">IF($D9&gt;0,(SUM(t11!O11:R11)/$D9)," ")</f>
        <v> </v>
      </c>
      <c r="I9" s="1105" t="str">
        <f aca="false">IF($E9=0," ",(t12!D9)/$E9)</f>
        <v> </v>
      </c>
      <c r="J9" s="1105" t="str">
        <f aca="false">IF($E9=0," ",t12!E9/$E9)</f>
        <v> </v>
      </c>
      <c r="K9" s="1105" t="str">
        <f aca="false">IF($E9=0," ",t12!F9/$E9)</f>
        <v> </v>
      </c>
      <c r="L9" s="1105" t="str">
        <f aca="false">IF($E9=0," ",t12!G9/$E9)</f>
        <v> </v>
      </c>
      <c r="M9" s="1106" t="n">
        <f aca="false">SUM(I9:L9)</f>
        <v>0</v>
      </c>
      <c r="N9" s="1107" t="str">
        <f aca="false">IF($E9=0," ",t12!H9/$E9)</f>
        <v> </v>
      </c>
      <c r="O9" s="1107" t="str">
        <f aca="false">IF($E9=0," ",t12!I9/$E9)</f>
        <v> </v>
      </c>
      <c r="P9" s="1105" t="str">
        <f aca="false">IF($E9=0," ",t13!V9/$E9)</f>
        <v> </v>
      </c>
      <c r="Q9" s="1105" t="str">
        <f aca="false">IF($E9=0," ",SUM(t13!C9:J9)/$E9)</f>
        <v> </v>
      </c>
      <c r="R9" s="1105" t="str">
        <f aca="false">IF($E9=0," ",(SUM(t13!K9:S9)+t13!U9)/$E9)</f>
        <v> </v>
      </c>
      <c r="S9" s="1106" t="n">
        <f aca="false">SUM(P9:R9)</f>
        <v>0</v>
      </c>
      <c r="T9" s="1107" t="str">
        <f aca="false">IF($E9=0," ",t13!T9/$E9)</f>
        <v> </v>
      </c>
    </row>
    <row r="10" customFormat="false" ht="11.25" hidden="false" customHeight="false" outlineLevel="0" collapsed="false">
      <c r="A10" s="1101" t="str">
        <f aca="false">t1!A10</f>
        <v>DIRETTORE  GENERALE</v>
      </c>
      <c r="B10" s="1102" t="str">
        <f aca="false">t1!B10</f>
        <v>0D0097</v>
      </c>
      <c r="C10" s="1103" t="n">
        <f aca="false">t1!L10+t1!M10</f>
        <v>0</v>
      </c>
      <c r="D10" s="1103" t="n">
        <f aca="false">(t1!L10+t1!M10)-SUM(t3!C10:F10,t3!I10:L10)+SUM(t3!M10:P10)</f>
        <v>0</v>
      </c>
      <c r="E10" s="1104" t="n">
        <f aca="false">t12!C10/12</f>
        <v>0</v>
      </c>
      <c r="F10" s="1104" t="str">
        <f aca="false">IF($D10&gt;0,((t11!C12+t11!D12)/$D10)," ")</f>
        <v> </v>
      </c>
      <c r="G10" s="1104" t="str">
        <f aca="false">IF($D10&gt;0,(SUM(t11!E12:N12)/$D10)," ")</f>
        <v> </v>
      </c>
      <c r="H10" s="1104" t="str">
        <f aca="false">IF($D10&gt;0,(SUM(t11!O12:R12)/$D10)," ")</f>
        <v> </v>
      </c>
      <c r="I10" s="1105" t="str">
        <f aca="false">IF($E10=0," ",(t12!D10)/$E10)</f>
        <v> </v>
      </c>
      <c r="J10" s="1105" t="str">
        <f aca="false">IF($E10=0," ",t12!E10/$E10)</f>
        <v> </v>
      </c>
      <c r="K10" s="1105" t="str">
        <f aca="false">IF($E10=0," ",t12!F10/$E10)</f>
        <v> </v>
      </c>
      <c r="L10" s="1105" t="str">
        <f aca="false">IF($E10=0," ",t12!G10/$E10)</f>
        <v> </v>
      </c>
      <c r="M10" s="1106" t="n">
        <f aca="false">SUM(I10:L10)</f>
        <v>0</v>
      </c>
      <c r="N10" s="1107" t="str">
        <f aca="false">IF($E10=0," ",t12!H10/$E10)</f>
        <v> </v>
      </c>
      <c r="O10" s="1107" t="str">
        <f aca="false">IF($E10=0," ",t12!I10/$E10)</f>
        <v> </v>
      </c>
      <c r="P10" s="1105" t="str">
        <f aca="false">IF($E10=0," ",t13!V10/$E10)</f>
        <v> </v>
      </c>
      <c r="Q10" s="1105" t="str">
        <f aca="false">IF($E10=0," ",SUM(t13!C10:J10)/$E10)</f>
        <v> </v>
      </c>
      <c r="R10" s="1105" t="str">
        <f aca="false">IF($E10=0," ",(SUM(t13!K10:S10)+t13!U10)/$E10)</f>
        <v> </v>
      </c>
      <c r="S10" s="1106" t="n">
        <f aca="false">SUM(P10:R10)</f>
        <v>0</v>
      </c>
      <c r="T10" s="1107" t="str">
        <f aca="false">IF($E10=0," ",t13!T10/$E10)</f>
        <v> </v>
      </c>
    </row>
    <row r="11" customFormat="false" ht="11.25" hidden="false" customHeight="false" outlineLevel="0" collapsed="false">
      <c r="A11" s="1101" t="str">
        <f aca="false">t1!A11</f>
        <v>DIRIGENTE FUORI D.O. art.110 c.2 TUEL</v>
      </c>
      <c r="B11" s="1102" t="str">
        <f aca="false">t1!B11</f>
        <v>0D0098</v>
      </c>
      <c r="C11" s="1103" t="n">
        <f aca="false">t1!L11+t1!M11</f>
        <v>0</v>
      </c>
      <c r="D11" s="1103" t="n">
        <f aca="false">(t1!L11+t1!M11)-SUM(t3!C11:F11,t3!I11:L11)+SUM(t3!M11:P11)</f>
        <v>0</v>
      </c>
      <c r="E11" s="1104" t="n">
        <f aca="false">t12!C11/12</f>
        <v>0</v>
      </c>
      <c r="F11" s="1104" t="str">
        <f aca="false">IF($D11&gt;0,((t11!C13+t11!D13)/$D11)," ")</f>
        <v> </v>
      </c>
      <c r="G11" s="1104" t="str">
        <f aca="false">IF($D11&gt;0,(SUM(t11!E13:N13)/$D11)," ")</f>
        <v> </v>
      </c>
      <c r="H11" s="1104" t="str">
        <f aca="false">IF($D11&gt;0,(SUM(t11!O13:R13)/$D11)," ")</f>
        <v> </v>
      </c>
      <c r="I11" s="1105" t="str">
        <f aca="false">IF($E11=0," ",(t12!D11)/$E11)</f>
        <v> </v>
      </c>
      <c r="J11" s="1105" t="str">
        <f aca="false">IF($E11=0," ",t12!E11/$E11)</f>
        <v> </v>
      </c>
      <c r="K11" s="1105" t="str">
        <f aca="false">IF($E11=0," ",t12!F11/$E11)</f>
        <v> </v>
      </c>
      <c r="L11" s="1105" t="str">
        <f aca="false">IF($E11=0," ",t12!G11/$E11)</f>
        <v> </v>
      </c>
      <c r="M11" s="1106" t="n">
        <f aca="false">SUM(I11:L11)</f>
        <v>0</v>
      </c>
      <c r="N11" s="1107" t="str">
        <f aca="false">IF($E11=0," ",t12!H11/$E11)</f>
        <v> </v>
      </c>
      <c r="O11" s="1107" t="str">
        <f aca="false">IF($E11=0," ",t12!I11/$E11)</f>
        <v> </v>
      </c>
      <c r="P11" s="1105" t="str">
        <f aca="false">IF($E11=0," ",t13!V11/$E11)</f>
        <v> </v>
      </c>
      <c r="Q11" s="1105" t="str">
        <f aca="false">IF($E11=0," ",SUM(t13!C11:J11)/$E11)</f>
        <v> </v>
      </c>
      <c r="R11" s="1105" t="str">
        <f aca="false">IF($E11=0," ",(SUM(t13!K11:S11)+t13!U11)/$E11)</f>
        <v> </v>
      </c>
      <c r="S11" s="1106" t="n">
        <f aca="false">SUM(P11:R11)</f>
        <v>0</v>
      </c>
      <c r="T11" s="1107" t="str">
        <f aca="false">IF($E11=0," ",t13!T11/$E11)</f>
        <v> </v>
      </c>
    </row>
    <row r="12" customFormat="false" ht="11.25" hidden="false" customHeight="false" outlineLevel="0" collapsed="false">
      <c r="A12" s="1101" t="str">
        <f aca="false">t1!A12</f>
        <v>ALTE SPECIALIZZ. FUORI D.O.art.110 c.2 TUEL</v>
      </c>
      <c r="B12" s="1102" t="str">
        <f aca="false">t1!B12</f>
        <v>0D0095</v>
      </c>
      <c r="C12" s="1103" t="n">
        <f aca="false">t1!L12+t1!M12</f>
        <v>0</v>
      </c>
      <c r="D12" s="1103" t="n">
        <f aca="false">(t1!L12+t1!M12)-SUM(t3!C12:F12,t3!I12:L12)+SUM(t3!M12:P12)</f>
        <v>0</v>
      </c>
      <c r="E12" s="1104" t="n">
        <f aca="false">t12!C12/12</f>
        <v>0</v>
      </c>
      <c r="F12" s="1104" t="str">
        <f aca="false">IF($D12&gt;0,((t11!C14+t11!D14)/$D12)," ")</f>
        <v> </v>
      </c>
      <c r="G12" s="1104" t="str">
        <f aca="false">IF($D12&gt;0,(SUM(t11!E14:N14)/$D12)," ")</f>
        <v> </v>
      </c>
      <c r="H12" s="1104" t="str">
        <f aca="false">IF($D12&gt;0,(SUM(t11!O14:R14)/$D12)," ")</f>
        <v> </v>
      </c>
      <c r="I12" s="1105" t="str">
        <f aca="false">IF($E12=0," ",(t12!D12)/$E12)</f>
        <v> </v>
      </c>
      <c r="J12" s="1105" t="str">
        <f aca="false">IF($E12=0," ",t12!E12/$E12)</f>
        <v> </v>
      </c>
      <c r="K12" s="1105" t="str">
        <f aca="false">IF($E12=0," ",t12!F12/$E12)</f>
        <v> </v>
      </c>
      <c r="L12" s="1105" t="str">
        <f aca="false">IF($E12=0," ",t12!G12/$E12)</f>
        <v> </v>
      </c>
      <c r="M12" s="1106" t="n">
        <f aca="false">SUM(I12:L12)</f>
        <v>0</v>
      </c>
      <c r="N12" s="1107" t="str">
        <f aca="false">IF($E12=0," ",t12!H12/$E12)</f>
        <v> </v>
      </c>
      <c r="O12" s="1107" t="str">
        <f aca="false">IF($E12=0," ",t12!I12/$E12)</f>
        <v> </v>
      </c>
      <c r="P12" s="1105" t="str">
        <f aca="false">IF($E12=0," ",t13!V12/$E12)</f>
        <v> </v>
      </c>
      <c r="Q12" s="1105" t="str">
        <f aca="false">IF($E12=0," ",SUM(t13!C12:J12)/$E12)</f>
        <v> </v>
      </c>
      <c r="R12" s="1105" t="str">
        <f aca="false">IF($E12=0," ",(SUM(t13!K12:S12)+t13!U12)/$E12)</f>
        <v> </v>
      </c>
      <c r="S12" s="1106" t="n">
        <f aca="false">SUM(P12:R12)</f>
        <v>0</v>
      </c>
      <c r="T12" s="1107" t="str">
        <f aca="false">IF($E12=0," ",t13!T12/$E12)</f>
        <v> </v>
      </c>
    </row>
    <row r="13" customFormat="false" ht="11.25" hidden="false" customHeight="false" outlineLevel="0" collapsed="false">
      <c r="A13" s="1101" t="str">
        <f aca="false">t1!A13</f>
        <v>DIRIGENTE A TEMPO INDETERMINATO</v>
      </c>
      <c r="B13" s="1102" t="str">
        <f aca="false">t1!B13</f>
        <v>0D0164</v>
      </c>
      <c r="C13" s="1103" t="n">
        <f aca="false">t1!L13+t1!M13</f>
        <v>0</v>
      </c>
      <c r="D13" s="1103" t="n">
        <f aca="false">(t1!L13+t1!M13)-SUM(t3!C13:F13,t3!I13:L13)+SUM(t3!M13:P13)</f>
        <v>1</v>
      </c>
      <c r="E13" s="1104" t="n">
        <f aca="false">t12!C13/12</f>
        <v>0.08</v>
      </c>
      <c r="F13" s="1104" t="n">
        <f aca="false">IF($D13&gt;0,((t11!C15+t11!D15)/$D13)," ")</f>
        <v>6</v>
      </c>
      <c r="G13" s="1104" t="n">
        <f aca="false">IF($D13&gt;0,(SUM(t11!E15:N15)/$D13)," ")</f>
        <v>0</v>
      </c>
      <c r="H13" s="1104" t="n">
        <f aca="false">IF($D13&gt;0,(SUM(t11!O15:R15)/$D13)," ")</f>
        <v>0</v>
      </c>
      <c r="I13" s="1105" t="n">
        <f aca="false">IF($E13=0," ",(t12!D13)/$E13)</f>
        <v>41650</v>
      </c>
      <c r="J13" s="1105" t="n">
        <f aca="false">IF($E13=0," ",t12!E13/$E13)</f>
        <v>1125</v>
      </c>
      <c r="K13" s="1105" t="n">
        <f aca="false">IF($E13=0," ",t12!F13/$E13)</f>
        <v>0</v>
      </c>
      <c r="L13" s="1105" t="n">
        <f aca="false">IF($E13=0," ",t12!G13/$E13)</f>
        <v>7513</v>
      </c>
      <c r="M13" s="1106" t="n">
        <f aca="false">SUM(I13:L13)</f>
        <v>50288</v>
      </c>
      <c r="N13" s="1107" t="n">
        <f aca="false">IF($E13=0," ",t12!H13/$E13)</f>
        <v>0</v>
      </c>
      <c r="O13" s="1107" t="n">
        <f aca="false">IF($E13=0," ",t12!I13/$E13)</f>
        <v>0</v>
      </c>
      <c r="P13" s="1105" t="n">
        <f aca="false">IF($E13=0," ",t13!V13/$E13)</f>
        <v>0</v>
      </c>
      <c r="Q13" s="1105" t="n">
        <f aca="false">IF($E13=0," ",SUM(t13!C13:J13)/$E13)</f>
        <v>52538</v>
      </c>
      <c r="R13" s="1105" t="n">
        <f aca="false">IF($E13=0," ",(SUM(t13!K13:S13)+t13!U13)/$E13)</f>
        <v>0</v>
      </c>
      <c r="S13" s="1106" t="n">
        <f aca="false">SUM(P13:R13)</f>
        <v>52538</v>
      </c>
      <c r="T13" s="1107" t="n">
        <f aca="false">IF($E13=0," ",t13!T13/$E13)</f>
        <v>0</v>
      </c>
    </row>
    <row r="14" customFormat="false" ht="11.25" hidden="false" customHeight="false" outlineLevel="0" collapsed="false">
      <c r="A14" s="1101" t="str">
        <f aca="false">t1!A14</f>
        <v>DIRIGENTE A TEMPO DET.TO  ART.110 C.1 TUEL</v>
      </c>
      <c r="B14" s="1102" t="str">
        <f aca="false">t1!B14</f>
        <v>0D0165</v>
      </c>
      <c r="C14" s="1103" t="n">
        <f aca="false">t1!L14+t1!M14</f>
        <v>1</v>
      </c>
      <c r="D14" s="1103" t="n">
        <f aca="false">(t1!L14+t1!M14)-SUM(t3!C14:F14,t3!I14:L14)+SUM(t3!M14:P14)</f>
        <v>1</v>
      </c>
      <c r="E14" s="1104" t="n">
        <f aca="false">t12!C14/12</f>
        <v>1</v>
      </c>
      <c r="F14" s="1104" t="n">
        <f aca="false">IF($D14&gt;0,((t11!C16+t11!D16)/$D14)," ")</f>
        <v>23</v>
      </c>
      <c r="G14" s="1104" t="n">
        <f aca="false">IF($D14&gt;0,(SUM(t11!E16:N16)/$D14)," ")</f>
        <v>1</v>
      </c>
      <c r="H14" s="1104" t="n">
        <f aca="false">IF($D14&gt;0,(SUM(t11!O16:R16)/$D14)," ")</f>
        <v>0</v>
      </c>
      <c r="I14" s="1105" t="n">
        <f aca="false">IF($E14=0," ",(t12!D14)/$E14)</f>
        <v>39979</v>
      </c>
      <c r="J14" s="1105" t="n">
        <f aca="false">IF($E14=0," ",t12!E14/$E14)</f>
        <v>0</v>
      </c>
      <c r="K14" s="1105" t="n">
        <f aca="false">IF($E14=0," ",t12!F14/$E14)</f>
        <v>0</v>
      </c>
      <c r="L14" s="1105" t="n">
        <f aca="false">IF($E14=0," ",t12!G14/$E14)</f>
        <v>6784</v>
      </c>
      <c r="M14" s="1106" t="n">
        <f aca="false">SUM(I14:L14)</f>
        <v>46763</v>
      </c>
      <c r="N14" s="1107" t="n">
        <f aca="false">IF($E14=0," ",t12!H14/$E14)</f>
        <v>0</v>
      </c>
      <c r="O14" s="1107" t="n">
        <f aca="false">IF($E14=0," ",t12!I14/$E14)</f>
        <v>0</v>
      </c>
      <c r="P14" s="1105" t="n">
        <f aca="false">IF($E14=0," ",t13!V14/$E14)</f>
        <v>0</v>
      </c>
      <c r="Q14" s="1105" t="n">
        <f aca="false">IF($E14=0," ",SUM(t13!C14:J14)/$E14)</f>
        <v>44077</v>
      </c>
      <c r="R14" s="1105" t="n">
        <f aca="false">IF($E14=0," ",(SUM(t13!K14:S14)+t13!U14)/$E14)</f>
        <v>0</v>
      </c>
      <c r="S14" s="1106" t="n">
        <f aca="false">SUM(P14:R14)</f>
        <v>44077</v>
      </c>
      <c r="T14" s="1107" t="n">
        <f aca="false">IF($E14=0," ",t13!T14/$E14)</f>
        <v>0</v>
      </c>
    </row>
    <row r="15" customFormat="false" ht="11.25" hidden="false" customHeight="false" outlineLevel="0" collapsed="false">
      <c r="A15" s="1101" t="str">
        <f aca="false">t1!A15</f>
        <v>ALTE SPECIALIZZ. IN D.O. art.110 c.1 TUEL</v>
      </c>
      <c r="B15" s="1102" t="str">
        <f aca="false">t1!B15</f>
        <v>0D0I95</v>
      </c>
      <c r="C15" s="1103" t="n">
        <f aca="false">t1!L15+t1!M15</f>
        <v>0</v>
      </c>
      <c r="D15" s="1103" t="n">
        <f aca="false">(t1!L15+t1!M15)-SUM(t3!C15:F15,t3!I15:L15)+SUM(t3!M15:P15)</f>
        <v>0</v>
      </c>
      <c r="E15" s="1104" t="n">
        <f aca="false">t12!C15/12</f>
        <v>0</v>
      </c>
      <c r="F15" s="1104" t="str">
        <f aca="false">IF($D15&gt;0,((t11!C17+t11!D17)/$D15)," ")</f>
        <v> </v>
      </c>
      <c r="G15" s="1104" t="str">
        <f aca="false">IF($D15&gt;0,(SUM(t11!E17:N17)/$D15)," ")</f>
        <v> </v>
      </c>
      <c r="H15" s="1104" t="str">
        <f aca="false">IF($D15&gt;0,(SUM(t11!O17:R17)/$D15)," ")</f>
        <v> </v>
      </c>
      <c r="I15" s="1105" t="str">
        <f aca="false">IF($E15=0," ",(t12!D15)/$E15)</f>
        <v> </v>
      </c>
      <c r="J15" s="1105" t="str">
        <f aca="false">IF($E15=0," ",t12!E15/$E15)</f>
        <v> </v>
      </c>
      <c r="K15" s="1105" t="str">
        <f aca="false">IF($E15=0," ",t12!F15/$E15)</f>
        <v> </v>
      </c>
      <c r="L15" s="1105" t="str">
        <f aca="false">IF($E15=0," ",t12!G15/$E15)</f>
        <v> </v>
      </c>
      <c r="M15" s="1106" t="n">
        <f aca="false">SUM(I15:L15)</f>
        <v>0</v>
      </c>
      <c r="N15" s="1107" t="str">
        <f aca="false">IF($E15=0," ",t12!H15/$E15)</f>
        <v> </v>
      </c>
      <c r="O15" s="1107" t="str">
        <f aca="false">IF($E15=0," ",t12!I15/$E15)</f>
        <v> </v>
      </c>
      <c r="P15" s="1105" t="str">
        <f aca="false">IF($E15=0," ",t13!V15/$E15)</f>
        <v> </v>
      </c>
      <c r="Q15" s="1105" t="str">
        <f aca="false">IF($E15=0," ",SUM(t13!C15:J15)/$E15)</f>
        <v> </v>
      </c>
      <c r="R15" s="1105" t="str">
        <f aca="false">IF($E15=0," ",(SUM(t13!K15:S15)+t13!U15)/$E15)</f>
        <v> </v>
      </c>
      <c r="S15" s="1106" t="n">
        <f aca="false">SUM(P15:R15)</f>
        <v>0</v>
      </c>
      <c r="T15" s="1107" t="str">
        <f aca="false">IF($E15=0," ",t13!T15/$E15)</f>
        <v> </v>
      </c>
    </row>
    <row r="16" customFormat="false" ht="11.25" hidden="false" customHeight="false" outlineLevel="0" collapsed="false">
      <c r="A16" s="1101" t="str">
        <f aca="false">t1!A16</f>
        <v>POSIZ. ECON. D6 - PROFILI ACCESSO D3</v>
      </c>
      <c r="B16" s="1102" t="str">
        <f aca="false">t1!B16</f>
        <v>0D6A00</v>
      </c>
      <c r="C16" s="1103" t="n">
        <f aca="false">t1!L16+t1!M16</f>
        <v>2</v>
      </c>
      <c r="D16" s="1103" t="n">
        <f aca="false">(t1!L16+t1!M16)-SUM(t3!C16:F16,t3!I16:L16)+SUM(t3!M16:P16)</f>
        <v>2</v>
      </c>
      <c r="E16" s="1104" t="n">
        <f aca="false">t12!C16/12</f>
        <v>2.17</v>
      </c>
      <c r="F16" s="1104" t="n">
        <f aca="false">IF($D16&gt;0,((t11!C18+t11!D18)/$D16)," ")</f>
        <v>50.5</v>
      </c>
      <c r="G16" s="1104" t="n">
        <f aca="false">IF($D16&gt;0,(SUM(t11!E18:N18)/$D16)," ")</f>
        <v>13</v>
      </c>
      <c r="H16" s="1104" t="n">
        <f aca="false">IF($D16&gt;0,(SUM(t11!O18:R18)/$D16)," ")</f>
        <v>0</v>
      </c>
      <c r="I16" s="1105" t="n">
        <f aca="false">IF($E16=0," ",(t12!D16)/$E16)</f>
        <v>28299</v>
      </c>
      <c r="J16" s="1105" t="n">
        <f aca="false">IF($E16=0," ",t12!E16/$E16)</f>
        <v>118</v>
      </c>
      <c r="K16" s="1105" t="n">
        <f aca="false">IF($E16=0," ",t12!F16/$E16)</f>
        <v>0</v>
      </c>
      <c r="L16" s="1105" t="n">
        <f aca="false">IF($E16=0," ",t12!G16/$E16)</f>
        <v>3278</v>
      </c>
      <c r="M16" s="1106" t="n">
        <f aca="false">SUM(I16:L16)</f>
        <v>31695</v>
      </c>
      <c r="N16" s="1107" t="n">
        <f aca="false">IF($E16=0," ",t12!H16/$E16)</f>
        <v>0</v>
      </c>
      <c r="O16" s="1107" t="n">
        <f aca="false">IF($E16=0," ",t12!I16/$E16)</f>
        <v>106</v>
      </c>
      <c r="P16" s="1105" t="n">
        <f aca="false">IF($E16=0," ",t13!V16/$E16)</f>
        <v>0</v>
      </c>
      <c r="Q16" s="1105" t="n">
        <f aca="false">IF($E16=0," ",SUM(t13!C16:J16)/$E16)</f>
        <v>14743</v>
      </c>
      <c r="R16" s="1105" t="n">
        <f aca="false">IF($E16=0," ",(SUM(t13!K16:S16)+t13!U16)/$E16)</f>
        <v>2858</v>
      </c>
      <c r="S16" s="1106" t="n">
        <f aca="false">SUM(P16:R16)</f>
        <v>17601</v>
      </c>
      <c r="T16" s="1107" t="n">
        <f aca="false">IF($E16=0," ",t13!T16/$E16)</f>
        <v>0</v>
      </c>
    </row>
    <row r="17" s="1089" customFormat="true" ht="11.25" hidden="false" customHeight="false" outlineLevel="0" collapsed="false">
      <c r="A17" s="1101" t="str">
        <f aca="false">t1!A17</f>
        <v>POSIZ. ECON. D6 - PROFILO ACCESSO D1</v>
      </c>
      <c r="B17" s="1102" t="str">
        <f aca="false">t1!B17</f>
        <v>0D6000</v>
      </c>
      <c r="C17" s="1103" t="n">
        <f aca="false">t1!L17+t1!M17</f>
        <v>3</v>
      </c>
      <c r="D17" s="1103" t="n">
        <f aca="false">(t1!L17+t1!M17)-SUM(t3!C17:F17,t3!I17:L17)+SUM(t3!M17:P17)</f>
        <v>3</v>
      </c>
      <c r="E17" s="1104" t="n">
        <f aca="false">t12!C17/12</f>
        <v>1.58</v>
      </c>
      <c r="F17" s="1104" t="n">
        <f aca="false">IF($D17&gt;0,((t11!C19+t11!D19)/$D17)," ")</f>
        <v>6.67</v>
      </c>
      <c r="G17" s="1104" t="n">
        <f aca="false">IF($D17&gt;0,(SUM(t11!E19:N19)/$D17)," ")</f>
        <v>2</v>
      </c>
      <c r="H17" s="1104" t="n">
        <f aca="false">IF($D17&gt;0,(SUM(t11!O19:R19)/$D17)," ")</f>
        <v>0</v>
      </c>
      <c r="I17" s="1105" t="n">
        <f aca="false">IF($E17=0," ",(t12!D17)/$E17)</f>
        <v>28403</v>
      </c>
      <c r="J17" s="1105" t="n">
        <f aca="false">IF($E17=0," ",t12!E17/$E17)</f>
        <v>512</v>
      </c>
      <c r="K17" s="1105" t="n">
        <f aca="false">IF($E17=0," ",t12!F17/$E17)</f>
        <v>0</v>
      </c>
      <c r="L17" s="1105" t="n">
        <f aca="false">IF($E17=0," ",t12!G17/$E17)</f>
        <v>3052</v>
      </c>
      <c r="M17" s="1106" t="n">
        <f aca="false">SUM(I17:L17)</f>
        <v>31967</v>
      </c>
      <c r="N17" s="1107" t="n">
        <f aca="false">IF($E17=0," ",t12!H17/$E17)</f>
        <v>0</v>
      </c>
      <c r="O17" s="1107" t="n">
        <f aca="false">IF($E17=0," ",t12!I17/$E17)</f>
        <v>4</v>
      </c>
      <c r="P17" s="1105" t="n">
        <f aca="false">IF($E17=0," ",t13!V17/$E17)</f>
        <v>0</v>
      </c>
      <c r="Q17" s="1105" t="n">
        <f aca="false">IF($E17=0," ",SUM(t13!C17:J17)/$E17)</f>
        <v>10423</v>
      </c>
      <c r="R17" s="1105" t="n">
        <f aca="false">IF($E17=0," ",(SUM(t13!K17:S17)+t13!U17)/$E17)</f>
        <v>6428</v>
      </c>
      <c r="S17" s="1106" t="n">
        <f aca="false">SUM(P17:R17)</f>
        <v>16851</v>
      </c>
      <c r="T17" s="1107" t="n">
        <f aca="false">IF($E17=0," ",t13!T17/$E17)</f>
        <v>0</v>
      </c>
      <c r="V17" s="0"/>
      <c r="W17" s="0"/>
      <c r="X17" s="0"/>
      <c r="Y17" s="0"/>
    </row>
    <row r="18" s="1089" customFormat="true" ht="11.25" hidden="false" customHeight="false" outlineLevel="0" collapsed="false">
      <c r="A18" s="1101" t="str">
        <f aca="false">t1!A18</f>
        <v>POSIZ. ECON. D5 PROFILI ACCESSO D3</v>
      </c>
      <c r="B18" s="1102" t="str">
        <f aca="false">t1!B18</f>
        <v>052486</v>
      </c>
      <c r="C18" s="1103" t="n">
        <f aca="false">t1!L18+t1!M18</f>
        <v>0</v>
      </c>
      <c r="D18" s="1103" t="n">
        <f aca="false">(t1!L18+t1!M18)-SUM(t3!C18:F18,t3!I18:L18)+SUM(t3!M18:P18)</f>
        <v>0</v>
      </c>
      <c r="E18" s="1104" t="n">
        <f aca="false">t12!C18/12</f>
        <v>0</v>
      </c>
      <c r="F18" s="1104" t="str">
        <f aca="false">IF($D18&gt;0,((t11!C20+t11!D20)/$D18)," ")</f>
        <v> </v>
      </c>
      <c r="G18" s="1104" t="str">
        <f aca="false">IF($D18&gt;0,(SUM(t11!E20:N20)/$D18)," ")</f>
        <v> </v>
      </c>
      <c r="H18" s="1104" t="str">
        <f aca="false">IF($D18&gt;0,(SUM(t11!O20:R20)/$D18)," ")</f>
        <v> </v>
      </c>
      <c r="I18" s="1105" t="str">
        <f aca="false">IF($E18=0," ",(t12!D18)/$E18)</f>
        <v> </v>
      </c>
      <c r="J18" s="1105" t="str">
        <f aca="false">IF($E18=0," ",t12!E18/$E18)</f>
        <v> </v>
      </c>
      <c r="K18" s="1105" t="str">
        <f aca="false">IF($E18=0," ",t12!F18/$E18)</f>
        <v> </v>
      </c>
      <c r="L18" s="1105" t="str">
        <f aca="false">IF($E18=0," ",t12!G18/$E18)</f>
        <v> </v>
      </c>
      <c r="M18" s="1106" t="n">
        <f aca="false">SUM(I18:L18)</f>
        <v>0</v>
      </c>
      <c r="N18" s="1107" t="str">
        <f aca="false">IF($E18=0," ",t12!H18/$E18)</f>
        <v> </v>
      </c>
      <c r="O18" s="1107" t="str">
        <f aca="false">IF($E18=0," ",t12!I18/$E18)</f>
        <v> </v>
      </c>
      <c r="P18" s="1105" t="str">
        <f aca="false">IF($E18=0," ",t13!V18/$E18)</f>
        <v> </v>
      </c>
      <c r="Q18" s="1105" t="str">
        <f aca="false">IF($E18=0," ",SUM(t13!C18:J18)/$E18)</f>
        <v> </v>
      </c>
      <c r="R18" s="1105" t="str">
        <f aca="false">IF($E18=0," ",(SUM(t13!K18:S18)+t13!U18)/$E18)</f>
        <v> </v>
      </c>
      <c r="S18" s="1106" t="n">
        <f aca="false">SUM(P18:R18)</f>
        <v>0</v>
      </c>
      <c r="T18" s="1107" t="str">
        <f aca="false">IF($E18=0," ",t13!T18/$E18)</f>
        <v> </v>
      </c>
      <c r="V18" s="0"/>
      <c r="W18" s="0"/>
      <c r="X18" s="0"/>
      <c r="Y18" s="0"/>
    </row>
    <row r="19" s="1089" customFormat="true" ht="11.25" hidden="false" customHeight="false" outlineLevel="0" collapsed="false">
      <c r="A19" s="1101" t="str">
        <f aca="false">t1!A19</f>
        <v>POSIZ. ECON. D5 PROFILI ACCESSO D1</v>
      </c>
      <c r="B19" s="1102" t="str">
        <f aca="false">t1!B19</f>
        <v>052487</v>
      </c>
      <c r="C19" s="1103" t="n">
        <f aca="false">t1!L19+t1!M19</f>
        <v>0</v>
      </c>
      <c r="D19" s="1103" t="n">
        <f aca="false">(t1!L19+t1!M19)-SUM(t3!C19:F19,t3!I19:L19)+SUM(t3!M19:P19)</f>
        <v>0</v>
      </c>
      <c r="E19" s="1104" t="n">
        <f aca="false">t12!C19/12</f>
        <v>1.5</v>
      </c>
      <c r="F19" s="1104" t="str">
        <f aca="false">IF($D19&gt;0,((t11!C21+t11!D21)/$D19)," ")</f>
        <v> </v>
      </c>
      <c r="G19" s="1104" t="str">
        <f aca="false">IF($D19&gt;0,(SUM(t11!E21:N21)/$D19)," ")</f>
        <v> </v>
      </c>
      <c r="H19" s="1104" t="str">
        <f aca="false">IF($D19&gt;0,(SUM(t11!O21:R21)/$D19)," ")</f>
        <v> </v>
      </c>
      <c r="I19" s="1105" t="n">
        <f aca="false">IF($E19=0," ",(t12!D19)/$E19)</f>
        <v>26511</v>
      </c>
      <c r="J19" s="1105" t="n">
        <f aca="false">IF($E19=0," ",t12!E19/$E19)</f>
        <v>0</v>
      </c>
      <c r="K19" s="1105" t="n">
        <f aca="false">IF($E19=0," ",t12!F19/$E19)</f>
        <v>0</v>
      </c>
      <c r="L19" s="1105" t="n">
        <f aca="false">IF($E19=0," ",t12!G19/$E19)</f>
        <v>2888</v>
      </c>
      <c r="M19" s="1106" t="n">
        <f aca="false">SUM(I19:L19)</f>
        <v>29399</v>
      </c>
      <c r="N19" s="1107" t="n">
        <f aca="false">IF($E19=0," ",t12!H19/$E19)</f>
        <v>0</v>
      </c>
      <c r="O19" s="1107" t="n">
        <f aca="false">IF($E19=0," ",t12!I19/$E19)</f>
        <v>0</v>
      </c>
      <c r="P19" s="1105" t="n">
        <f aca="false">IF($E19=0," ",t13!V19/$E19)</f>
        <v>0</v>
      </c>
      <c r="Q19" s="1105" t="n">
        <f aca="false">IF($E19=0," ",SUM(t13!C19:J19)/$E19)</f>
        <v>10919</v>
      </c>
      <c r="R19" s="1105" t="n">
        <f aca="false">IF($E19=0," ",(SUM(t13!K19:S19)+t13!U19)/$E19)</f>
        <v>7820</v>
      </c>
      <c r="S19" s="1106" t="n">
        <f aca="false">SUM(P19:R19)</f>
        <v>18739</v>
      </c>
      <c r="T19" s="1107" t="n">
        <f aca="false">IF($E19=0," ",t13!T19/$E19)</f>
        <v>0</v>
      </c>
      <c r="V19" s="0"/>
      <c r="W19" s="0"/>
      <c r="X19" s="0"/>
      <c r="Y19" s="0"/>
    </row>
    <row r="20" s="1089" customFormat="true" ht="11.25" hidden="false" customHeight="false" outlineLevel="0" collapsed="false">
      <c r="A20" s="1101" t="str">
        <f aca="false">t1!A20</f>
        <v>POSIZ. ECON. D4 PROFILI ACCESSO D3</v>
      </c>
      <c r="B20" s="1102" t="str">
        <f aca="false">t1!B20</f>
        <v>051488</v>
      </c>
      <c r="C20" s="1103" t="n">
        <f aca="false">t1!L20+t1!M20</f>
        <v>0</v>
      </c>
      <c r="D20" s="1103" t="n">
        <f aca="false">(t1!L20+t1!M20)-SUM(t3!C20:F20,t3!I20:L20)+SUM(t3!M20:P20)</f>
        <v>0</v>
      </c>
      <c r="E20" s="1104" t="n">
        <f aca="false">t12!C20/12</f>
        <v>0</v>
      </c>
      <c r="F20" s="1104" t="str">
        <f aca="false">IF($D20&gt;0,((t11!C22+t11!D22)/$D20)," ")</f>
        <v> </v>
      </c>
      <c r="G20" s="1104" t="str">
        <f aca="false">IF($D20&gt;0,(SUM(t11!E22:N22)/$D20)," ")</f>
        <v> </v>
      </c>
      <c r="H20" s="1104" t="str">
        <f aca="false">IF($D20&gt;0,(SUM(t11!O22:R22)/$D20)," ")</f>
        <v> </v>
      </c>
      <c r="I20" s="1105" t="str">
        <f aca="false">IF($E20=0," ",(t12!D20)/$E20)</f>
        <v> </v>
      </c>
      <c r="J20" s="1105" t="str">
        <f aca="false">IF($E20=0," ",t12!E20/$E20)</f>
        <v> </v>
      </c>
      <c r="K20" s="1105" t="str">
        <f aca="false">IF($E20=0," ",t12!F20/$E20)</f>
        <v> </v>
      </c>
      <c r="L20" s="1105" t="str">
        <f aca="false">IF($E20=0," ",t12!G20/$E20)</f>
        <v> </v>
      </c>
      <c r="M20" s="1106" t="n">
        <f aca="false">SUM(I20:L20)</f>
        <v>0</v>
      </c>
      <c r="N20" s="1107" t="str">
        <f aca="false">IF($E20=0," ",t12!H20/$E20)</f>
        <v> </v>
      </c>
      <c r="O20" s="1107" t="str">
        <f aca="false">IF($E20=0," ",t12!I20/$E20)</f>
        <v> </v>
      </c>
      <c r="P20" s="1105" t="str">
        <f aca="false">IF($E20=0," ",t13!V20/$E20)</f>
        <v> </v>
      </c>
      <c r="Q20" s="1105" t="str">
        <f aca="false">IF($E20=0," ",SUM(t13!C20:J20)/$E20)</f>
        <v> </v>
      </c>
      <c r="R20" s="1105" t="str">
        <f aca="false">IF($E20=0," ",(SUM(t13!K20:S20)+t13!U20)/$E20)</f>
        <v> </v>
      </c>
      <c r="S20" s="1106" t="n">
        <f aca="false">SUM(P20:R20)</f>
        <v>0</v>
      </c>
      <c r="T20" s="1107" t="str">
        <f aca="false">IF($E20=0," ",t13!T20/$E20)</f>
        <v> </v>
      </c>
      <c r="V20" s="0"/>
      <c r="W20" s="0"/>
      <c r="X20" s="0"/>
      <c r="Y20" s="0"/>
    </row>
    <row r="21" s="1089" customFormat="true" ht="11.25" hidden="false" customHeight="false" outlineLevel="0" collapsed="false">
      <c r="A21" s="1101" t="str">
        <f aca="false">t1!A21</f>
        <v>POSIZ. ECON. D4 PROFILI ACCESSO D1</v>
      </c>
      <c r="B21" s="1102" t="str">
        <f aca="false">t1!B21</f>
        <v>051489</v>
      </c>
      <c r="C21" s="1103" t="n">
        <f aca="false">t1!L21+t1!M21</f>
        <v>0</v>
      </c>
      <c r="D21" s="1103" t="n">
        <f aca="false">(t1!L21+t1!M21)-SUM(t3!C21:F21,t3!I21:L21)+SUM(t3!M21:P21)</f>
        <v>0</v>
      </c>
      <c r="E21" s="1104" t="n">
        <f aca="false">t12!C21/12</f>
        <v>0</v>
      </c>
      <c r="F21" s="1104" t="str">
        <f aca="false">IF($D21&gt;0,((t11!C23+t11!D23)/$D21)," ")</f>
        <v> </v>
      </c>
      <c r="G21" s="1104" t="str">
        <f aca="false">IF($D21&gt;0,(SUM(t11!E23:N23)/$D21)," ")</f>
        <v> </v>
      </c>
      <c r="H21" s="1104" t="str">
        <f aca="false">IF($D21&gt;0,(SUM(t11!O23:R23)/$D21)," ")</f>
        <v> </v>
      </c>
      <c r="I21" s="1105" t="str">
        <f aca="false">IF($E21=0," ",(t12!D21)/$E21)</f>
        <v> </v>
      </c>
      <c r="J21" s="1105" t="str">
        <f aca="false">IF($E21=0," ",t12!E21/$E21)</f>
        <v> </v>
      </c>
      <c r="K21" s="1105" t="str">
        <f aca="false">IF($E21=0," ",t12!F21/$E21)</f>
        <v> </v>
      </c>
      <c r="L21" s="1105" t="str">
        <f aca="false">IF($E21=0," ",t12!G21/$E21)</f>
        <v> </v>
      </c>
      <c r="M21" s="1106" t="n">
        <f aca="false">SUM(I21:L21)</f>
        <v>0</v>
      </c>
      <c r="N21" s="1107" t="str">
        <f aca="false">IF($E21=0," ",t12!H21/$E21)</f>
        <v> </v>
      </c>
      <c r="O21" s="1107" t="str">
        <f aca="false">IF($E21=0," ",t12!I21/$E21)</f>
        <v> </v>
      </c>
      <c r="P21" s="1105" t="str">
        <f aca="false">IF($E21=0," ",t13!V21/$E21)</f>
        <v> </v>
      </c>
      <c r="Q21" s="1105" t="str">
        <f aca="false">IF($E21=0," ",SUM(t13!C21:J21)/$E21)</f>
        <v> </v>
      </c>
      <c r="R21" s="1105" t="str">
        <f aca="false">IF($E21=0," ",(SUM(t13!K21:S21)+t13!U21)/$E21)</f>
        <v> </v>
      </c>
      <c r="S21" s="1106" t="n">
        <f aca="false">SUM(P21:R21)</f>
        <v>0</v>
      </c>
      <c r="T21" s="1107" t="str">
        <f aca="false">IF($E21=0," ",t13!T21/$E21)</f>
        <v> </v>
      </c>
      <c r="V21" s="0"/>
      <c r="W21" s="0"/>
      <c r="X21" s="0"/>
      <c r="Y21" s="0"/>
    </row>
    <row r="22" s="1089" customFormat="true" ht="11.25" hidden="false" customHeight="false" outlineLevel="0" collapsed="false">
      <c r="A22" s="1101" t="str">
        <f aca="false">t1!A22</f>
        <v>POSIZIONE ECONOMICA DI ACCESSO D3</v>
      </c>
      <c r="B22" s="1102" t="str">
        <f aca="false">t1!B22</f>
        <v>058000</v>
      </c>
      <c r="C22" s="1103" t="n">
        <f aca="false">t1!L22+t1!M22</f>
        <v>0</v>
      </c>
      <c r="D22" s="1103" t="n">
        <f aca="false">(t1!L22+t1!M22)-SUM(t3!C22:F22,t3!I22:L22)+SUM(t3!M22:P22)</f>
        <v>0</v>
      </c>
      <c r="E22" s="1104" t="n">
        <f aca="false">t12!C22/12</f>
        <v>0</v>
      </c>
      <c r="F22" s="1104" t="str">
        <f aca="false">IF($D22&gt;0,((t11!C24+t11!D24)/$D22)," ")</f>
        <v> </v>
      </c>
      <c r="G22" s="1104" t="str">
        <f aca="false">IF($D22&gt;0,(SUM(t11!E24:N24)/$D22)," ")</f>
        <v> </v>
      </c>
      <c r="H22" s="1104" t="str">
        <f aca="false">IF($D22&gt;0,(SUM(t11!O24:R24)/$D22)," ")</f>
        <v> </v>
      </c>
      <c r="I22" s="1105" t="str">
        <f aca="false">IF($E22=0," ",(t12!D22)/$E22)</f>
        <v> </v>
      </c>
      <c r="J22" s="1105" t="str">
        <f aca="false">IF($E22=0," ",t12!E22/$E22)</f>
        <v> </v>
      </c>
      <c r="K22" s="1105" t="str">
        <f aca="false">IF($E22=0," ",t12!F22/$E22)</f>
        <v> </v>
      </c>
      <c r="L22" s="1105" t="str">
        <f aca="false">IF($E22=0," ",t12!G22/$E22)</f>
        <v> </v>
      </c>
      <c r="M22" s="1106" t="n">
        <f aca="false">SUM(I22:L22)</f>
        <v>0</v>
      </c>
      <c r="N22" s="1107" t="str">
        <f aca="false">IF($E22=0," ",t12!H22/$E22)</f>
        <v> </v>
      </c>
      <c r="O22" s="1107" t="str">
        <f aca="false">IF($E22=0," ",t12!I22/$E22)</f>
        <v> </v>
      </c>
      <c r="P22" s="1105" t="str">
        <f aca="false">IF($E22=0," ",t13!V22/$E22)</f>
        <v> </v>
      </c>
      <c r="Q22" s="1105" t="str">
        <f aca="false">IF($E22=0," ",SUM(t13!C22:J22)/$E22)</f>
        <v> </v>
      </c>
      <c r="R22" s="1105" t="str">
        <f aca="false">IF($E22=0," ",(SUM(t13!K22:S22)+t13!U22)/$E22)</f>
        <v> </v>
      </c>
      <c r="S22" s="1106" t="n">
        <f aca="false">SUM(P22:R22)</f>
        <v>0</v>
      </c>
      <c r="T22" s="1107" t="str">
        <f aca="false">IF($E22=0," ",t13!T22/$E22)</f>
        <v> </v>
      </c>
      <c r="V22" s="0"/>
      <c r="W22" s="0"/>
      <c r="X22" s="0"/>
      <c r="Y22" s="0"/>
    </row>
    <row r="23" s="1089" customFormat="true" ht="11.25" hidden="false" customHeight="false" outlineLevel="0" collapsed="false">
      <c r="A23" s="1101" t="str">
        <f aca="false">t1!A23</f>
        <v>POSIZIONE ECONOMICA D3</v>
      </c>
      <c r="B23" s="1102" t="str">
        <f aca="false">t1!B23</f>
        <v>050000</v>
      </c>
      <c r="C23" s="1103" t="n">
        <f aca="false">t1!L23+t1!M23</f>
        <v>3</v>
      </c>
      <c r="D23" s="1103" t="n">
        <f aca="false">(t1!L23+t1!M23)-SUM(t3!C23:F23,t3!I23:L23)+SUM(t3!M23:P23)</f>
        <v>3</v>
      </c>
      <c r="E23" s="1104" t="n">
        <f aca="false">t12!C23/12</f>
        <v>0</v>
      </c>
      <c r="F23" s="1104" t="n">
        <f aca="false">IF($D23&gt;0,((t11!C25+t11!D25)/$D23)," ")</f>
        <v>0.33</v>
      </c>
      <c r="G23" s="1104" t="n">
        <f aca="false">IF($D23&gt;0,(SUM(t11!E25:N25)/$D23)," ")</f>
        <v>0</v>
      </c>
      <c r="H23" s="1104" t="n">
        <f aca="false">IF($D23&gt;0,(SUM(t11!O25:R25)/$D23)," ")</f>
        <v>0</v>
      </c>
      <c r="I23" s="1105" t="str">
        <f aca="false">IF($E23=0," ",(t12!D23)/$E23)</f>
        <v> </v>
      </c>
      <c r="J23" s="1105" t="str">
        <f aca="false">IF($E23=0," ",t12!E23/$E23)</f>
        <v> </v>
      </c>
      <c r="K23" s="1105" t="str">
        <f aca="false">IF($E23=0," ",t12!F23/$E23)</f>
        <v> </v>
      </c>
      <c r="L23" s="1105" t="str">
        <f aca="false">IF($E23=0," ",t12!G23/$E23)</f>
        <v> </v>
      </c>
      <c r="M23" s="1106" t="n">
        <f aca="false">SUM(I23:L23)</f>
        <v>0</v>
      </c>
      <c r="N23" s="1107" t="str">
        <f aca="false">IF($E23=0," ",t12!H23/$E23)</f>
        <v> </v>
      </c>
      <c r="O23" s="1107" t="str">
        <f aca="false">IF($E23=0," ",t12!I23/$E23)</f>
        <v> </v>
      </c>
      <c r="P23" s="1105" t="str">
        <f aca="false">IF($E23=0," ",t13!V23/$E23)</f>
        <v> </v>
      </c>
      <c r="Q23" s="1105" t="str">
        <f aca="false">IF($E23=0," ",SUM(t13!C23:J23)/$E23)</f>
        <v> </v>
      </c>
      <c r="R23" s="1105" t="str">
        <f aca="false">IF($E23=0," ",(SUM(t13!K23:S23)+t13!U23)/$E23)</f>
        <v> </v>
      </c>
      <c r="S23" s="1106" t="n">
        <f aca="false">SUM(P23:R23)</f>
        <v>0</v>
      </c>
      <c r="T23" s="1107" t="str">
        <f aca="false">IF($E23=0," ",t13!T23/$E23)</f>
        <v> </v>
      </c>
      <c r="V23" s="0"/>
      <c r="W23" s="0"/>
      <c r="X23" s="0"/>
      <c r="Y23" s="0"/>
    </row>
    <row r="24" s="1089" customFormat="true" ht="11.25" hidden="false" customHeight="false" outlineLevel="0" collapsed="false">
      <c r="A24" s="1101" t="str">
        <f aca="false">t1!A24</f>
        <v>POSIZIONE ECONOMICA D2</v>
      </c>
      <c r="B24" s="1102" t="str">
        <f aca="false">t1!B24</f>
        <v>049000</v>
      </c>
      <c r="C24" s="1103" t="n">
        <f aca="false">t1!L24+t1!M24</f>
        <v>2</v>
      </c>
      <c r="D24" s="1103" t="n">
        <f aca="false">(t1!L24+t1!M24)-SUM(t3!C24:F24,t3!I24:L24)+SUM(t3!M24:P24)</f>
        <v>2</v>
      </c>
      <c r="E24" s="1104" t="n">
        <f aca="false">t12!C24/12</f>
        <v>4</v>
      </c>
      <c r="F24" s="1104" t="n">
        <f aca="false">IF($D24&gt;0,((t11!C26+t11!D26)/$D24)," ")</f>
        <v>58</v>
      </c>
      <c r="G24" s="1104" t="n">
        <f aca="false">IF($D24&gt;0,(SUM(t11!E26:N26)/$D24)," ")</f>
        <v>58.5</v>
      </c>
      <c r="H24" s="1104" t="n">
        <f aca="false">IF($D24&gt;0,(SUM(t11!O26:R26)/$D24)," ")</f>
        <v>1</v>
      </c>
      <c r="I24" s="1105" t="n">
        <f aca="false">IF($E24=0," ",(t12!D24)/$E24)</f>
        <v>22204</v>
      </c>
      <c r="J24" s="1105" t="n">
        <f aca="false">IF($E24=0," ",t12!E24/$E24)</f>
        <v>0</v>
      </c>
      <c r="K24" s="1105" t="n">
        <f aca="false">IF($E24=0," ",t12!F24/$E24)</f>
        <v>0</v>
      </c>
      <c r="L24" s="1105" t="n">
        <f aca="false">IF($E24=0," ",t12!G24/$E24)</f>
        <v>2341</v>
      </c>
      <c r="M24" s="1106" t="n">
        <f aca="false">SUM(I24:L24)</f>
        <v>24545</v>
      </c>
      <c r="N24" s="1107" t="n">
        <f aca="false">IF($E24=0," ",t12!H24/$E24)</f>
        <v>0</v>
      </c>
      <c r="O24" s="1107" t="n">
        <f aca="false">IF($E24=0," ",t12!I24/$E24)</f>
        <v>37</v>
      </c>
      <c r="P24" s="1105" t="n">
        <f aca="false">IF($E24=0," ",t13!V24/$E24)</f>
        <v>17</v>
      </c>
      <c r="Q24" s="1105" t="n">
        <f aca="false">IF($E24=0," ",SUM(t13!C24:J24)/$E24)</f>
        <v>7528</v>
      </c>
      <c r="R24" s="1105" t="n">
        <f aca="false">IF($E24=0," ",(SUM(t13!K24:S24)+t13!U24)/$E24)</f>
        <v>1273</v>
      </c>
      <c r="S24" s="1106" t="n">
        <f aca="false">SUM(P24:R24)</f>
        <v>8818</v>
      </c>
      <c r="T24" s="1107" t="n">
        <f aca="false">IF($E24=0," ",t13!T24/$E24)</f>
        <v>0</v>
      </c>
      <c r="V24" s="0"/>
      <c r="W24" s="0"/>
      <c r="X24" s="0"/>
      <c r="Y24" s="0"/>
    </row>
    <row r="25" s="1089" customFormat="true" ht="11.25" hidden="false" customHeight="false" outlineLevel="0" collapsed="false">
      <c r="A25" s="1101" t="str">
        <f aca="false">t1!A25</f>
        <v>POSIZIONE ECONOMICA DI ACCESSO D1</v>
      </c>
      <c r="B25" s="1102" t="str">
        <f aca="false">t1!B25</f>
        <v>057000</v>
      </c>
      <c r="C25" s="1103" t="n">
        <f aca="false">t1!L25+t1!M25</f>
        <v>9</v>
      </c>
      <c r="D25" s="1103" t="n">
        <f aca="false">(t1!L25+t1!M25)-SUM(t3!C25:F25,t3!I25:L25)+SUM(t3!M25:P25)</f>
        <v>9</v>
      </c>
      <c r="E25" s="1104" t="n">
        <f aca="false">t12!C25/12</f>
        <v>9</v>
      </c>
      <c r="F25" s="1104" t="n">
        <f aca="false">IF($D25&gt;0,((t11!C27+t11!D27)/$D25)," ")</f>
        <v>27.56</v>
      </c>
      <c r="G25" s="1104" t="n">
        <f aca="false">IF($D25&gt;0,(SUM(t11!E27:N27)/$D25)," ")</f>
        <v>19.56</v>
      </c>
      <c r="H25" s="1104" t="n">
        <f aca="false">IF($D25&gt;0,(SUM(t11!O27:R27)/$D25)," ")</f>
        <v>0</v>
      </c>
      <c r="I25" s="1105" t="n">
        <f aca="false">IF($E25=0," ",(t12!D25)/$E25)</f>
        <v>21151</v>
      </c>
      <c r="J25" s="1105" t="n">
        <f aca="false">IF($E25=0," ",t12!E25/$E25)</f>
        <v>0</v>
      </c>
      <c r="K25" s="1105" t="n">
        <f aca="false">IF($E25=0," ",t12!F25/$E25)</f>
        <v>0</v>
      </c>
      <c r="L25" s="1105" t="n">
        <f aca="false">IF($E25=0," ",t12!G25/$E25)</f>
        <v>2445</v>
      </c>
      <c r="M25" s="1106" t="n">
        <f aca="false">SUM(I25:L25)</f>
        <v>23596</v>
      </c>
      <c r="N25" s="1107" t="n">
        <f aca="false">IF($E25=0," ",t12!H25/$E25)</f>
        <v>19</v>
      </c>
      <c r="O25" s="1107" t="n">
        <f aca="false">IF($E25=0," ",t12!I25/$E25)</f>
        <v>30</v>
      </c>
      <c r="P25" s="1105" t="n">
        <f aca="false">IF($E25=0," ",t13!V25/$E25)</f>
        <v>13</v>
      </c>
      <c r="Q25" s="1105" t="n">
        <f aca="false">IF($E25=0," ",SUM(t13!C25:J25)/$E25)</f>
        <v>10499</v>
      </c>
      <c r="R25" s="1105" t="n">
        <f aca="false">IF($E25=0," ",(SUM(t13!K25:S25)+t13!U25)/$E25)</f>
        <v>1796</v>
      </c>
      <c r="S25" s="1106" t="n">
        <f aca="false">SUM(P25:R25)</f>
        <v>12308</v>
      </c>
      <c r="T25" s="1107" t="n">
        <f aca="false">IF($E25=0," ",t13!T25/$E25)</f>
        <v>1</v>
      </c>
      <c r="V25" s="0"/>
      <c r="W25" s="0"/>
      <c r="X25" s="0"/>
      <c r="Y25" s="0"/>
    </row>
    <row r="26" s="1089" customFormat="true" ht="11.25" hidden="false" customHeight="false" outlineLevel="0" collapsed="false">
      <c r="A26" s="1101" t="str">
        <f aca="false">t1!A26</f>
        <v>POSIZIONE ECONOMICA C5</v>
      </c>
      <c r="B26" s="1102" t="str">
        <f aca="false">t1!B26</f>
        <v>046000</v>
      </c>
      <c r="C26" s="1103" t="n">
        <f aca="false">t1!L26+t1!M26</f>
        <v>6</v>
      </c>
      <c r="D26" s="1103" t="n">
        <f aca="false">(t1!L26+t1!M26)-SUM(t3!C26:F26,t3!I26:L26)+SUM(t3!M26:P26)</f>
        <v>5</v>
      </c>
      <c r="E26" s="1104" t="n">
        <f aca="false">t12!C26/12</f>
        <v>3.82</v>
      </c>
      <c r="F26" s="1104" t="n">
        <f aca="false">IF($D26&gt;0,((t11!C28+t11!D28)/$D26)," ")</f>
        <v>27.2</v>
      </c>
      <c r="G26" s="1104" t="n">
        <f aca="false">IF($D26&gt;0,(SUM(t11!E28:N28)/$D26)," ")</f>
        <v>19</v>
      </c>
      <c r="H26" s="1104" t="n">
        <f aca="false">IF($D26&gt;0,(SUM(t11!O28:R28)/$D26)," ")</f>
        <v>0.2</v>
      </c>
      <c r="I26" s="1105" t="n">
        <f aca="false">IF($E26=0," ",(t12!D26)/$E26)</f>
        <v>21547</v>
      </c>
      <c r="J26" s="1105" t="n">
        <f aca="false">IF($E26=0," ",t12!E26/$E26)</f>
        <v>176</v>
      </c>
      <c r="K26" s="1105" t="n">
        <f aca="false">IF($E26=0," ",t12!F26/$E26)</f>
        <v>0</v>
      </c>
      <c r="L26" s="1105" t="n">
        <f aca="false">IF($E26=0," ",t12!G26/$E26)</f>
        <v>1827</v>
      </c>
      <c r="M26" s="1106" t="n">
        <f aca="false">SUM(I26:L26)</f>
        <v>23550</v>
      </c>
      <c r="N26" s="1107" t="n">
        <f aca="false">IF($E26=0," ",t12!H26/$E26)</f>
        <v>0</v>
      </c>
      <c r="O26" s="1107" t="n">
        <f aca="false">IF($E26=0," ",t12!I26/$E26)</f>
        <v>61</v>
      </c>
      <c r="P26" s="1105" t="n">
        <f aca="false">IF($E26=0," ",t13!V26/$E26)</f>
        <v>59</v>
      </c>
      <c r="Q26" s="1105" t="n">
        <f aca="false">IF($E26=0," ",SUM(t13!C26:J26)/$E26)</f>
        <v>2373</v>
      </c>
      <c r="R26" s="1105" t="n">
        <f aca="false">IF($E26=0," ",(SUM(t13!K26:S26)+t13!U26)/$E26)</f>
        <v>3374</v>
      </c>
      <c r="S26" s="1106" t="n">
        <f aca="false">SUM(P26:R26)</f>
        <v>5806</v>
      </c>
      <c r="T26" s="1107" t="n">
        <f aca="false">IF($E26=0," ",t13!T26/$E26)</f>
        <v>0</v>
      </c>
      <c r="V26" s="0"/>
      <c r="W26" s="0"/>
      <c r="X26" s="0"/>
      <c r="Y26" s="0"/>
    </row>
    <row r="27" s="1089" customFormat="true" ht="11.25" hidden="false" customHeight="false" outlineLevel="0" collapsed="false">
      <c r="A27" s="1101" t="str">
        <f aca="false">t1!A27</f>
        <v>POSIZIONE ECONOMICA C4</v>
      </c>
      <c r="B27" s="1102" t="str">
        <f aca="false">t1!B27</f>
        <v>045000</v>
      </c>
      <c r="C27" s="1103" t="n">
        <f aca="false">t1!L27+t1!M27</f>
        <v>1</v>
      </c>
      <c r="D27" s="1103" t="n">
        <f aca="false">(t1!L27+t1!M27)-SUM(t3!C27:F27,t3!I27:L27)+SUM(t3!M27:P27)</f>
        <v>1</v>
      </c>
      <c r="E27" s="1104" t="n">
        <f aca="false">t12!C27/12</f>
        <v>2</v>
      </c>
      <c r="F27" s="1104" t="n">
        <f aca="false">IF($D27&gt;0,((t11!C29+t11!D29)/$D27)," ")</f>
        <v>53</v>
      </c>
      <c r="G27" s="1104" t="n">
        <f aca="false">IF($D27&gt;0,(SUM(t11!E29:N29)/$D27)," ")</f>
        <v>22</v>
      </c>
      <c r="H27" s="1104" t="n">
        <f aca="false">IF($D27&gt;0,(SUM(t11!O29:R29)/$D27)," ")</f>
        <v>0</v>
      </c>
      <c r="I27" s="1105" t="n">
        <f aca="false">IF($E27=0," ",(t12!D27)/$E27)</f>
        <v>21120</v>
      </c>
      <c r="J27" s="1105" t="n">
        <f aca="false">IF($E27=0," ",t12!E27/$E27)</f>
        <v>0</v>
      </c>
      <c r="K27" s="1105" t="n">
        <f aca="false">IF($E27=0," ",t12!F27/$E27)</f>
        <v>0</v>
      </c>
      <c r="L27" s="1105" t="n">
        <f aca="false">IF($E27=0," ",t12!G27/$E27)</f>
        <v>1773</v>
      </c>
      <c r="M27" s="1106" t="n">
        <f aca="false">SUM(I27:L27)</f>
        <v>22893</v>
      </c>
      <c r="N27" s="1107" t="n">
        <f aca="false">IF($E27=0," ",t12!H27/$E27)</f>
        <v>0</v>
      </c>
      <c r="O27" s="1107" t="n">
        <f aca="false">IF($E27=0," ",t12!I27/$E27)</f>
        <v>0</v>
      </c>
      <c r="P27" s="1105" t="n">
        <f aca="false">IF($E27=0," ",t13!V27/$E27)</f>
        <v>0</v>
      </c>
      <c r="Q27" s="1105" t="n">
        <f aca="false">IF($E27=0," ",SUM(t13!C27:J27)/$E27)</f>
        <v>708</v>
      </c>
      <c r="R27" s="1105" t="n">
        <f aca="false">IF($E27=0," ",(SUM(t13!K27:S27)+t13!U27)/$E27)</f>
        <v>6513</v>
      </c>
      <c r="S27" s="1106" t="n">
        <f aca="false">SUM(P27:R27)</f>
        <v>7221</v>
      </c>
      <c r="T27" s="1107" t="n">
        <f aca="false">IF($E27=0," ",t13!T27/$E27)</f>
        <v>0</v>
      </c>
      <c r="V27" s="0"/>
      <c r="W27" s="0"/>
      <c r="X27" s="0"/>
      <c r="Y27" s="0"/>
    </row>
    <row r="28" s="1089" customFormat="true" ht="11.25" hidden="false" customHeight="false" outlineLevel="0" collapsed="false">
      <c r="A28" s="1101" t="str">
        <f aca="false">t1!A28</f>
        <v>POSIZIONE ECONOMICA C3</v>
      </c>
      <c r="B28" s="1102" t="str">
        <f aca="false">t1!B28</f>
        <v>043000</v>
      </c>
      <c r="C28" s="1103" t="n">
        <f aca="false">t1!L28+t1!M28</f>
        <v>1</v>
      </c>
      <c r="D28" s="1103" t="n">
        <f aca="false">(t1!L28+t1!M28)-SUM(t3!C28:F28,t3!I28:L28)+SUM(t3!M28:P28)</f>
        <v>1</v>
      </c>
      <c r="E28" s="1104" t="n">
        <f aca="false">t12!C28/12</f>
        <v>1</v>
      </c>
      <c r="F28" s="1104" t="n">
        <f aca="false">IF($D28&gt;0,((t11!C30+t11!D30)/$D28)," ")</f>
        <v>28</v>
      </c>
      <c r="G28" s="1104" t="n">
        <f aca="false">IF($D28&gt;0,(SUM(t11!E30:N30)/$D28)," ")</f>
        <v>19</v>
      </c>
      <c r="H28" s="1104" t="n">
        <f aca="false">IF($D28&gt;0,(SUM(t11!O30:R30)/$D28)," ")</f>
        <v>0</v>
      </c>
      <c r="I28" s="1105" t="n">
        <f aca="false">IF($E28=0," ",(t12!D28)/$E28)</f>
        <v>20473</v>
      </c>
      <c r="J28" s="1105" t="n">
        <f aca="false">IF($E28=0," ",t12!E28/$E28)</f>
        <v>0</v>
      </c>
      <c r="K28" s="1105" t="n">
        <f aca="false">IF($E28=0," ",t12!F28/$E28)</f>
        <v>0</v>
      </c>
      <c r="L28" s="1105" t="n">
        <f aca="false">IF($E28=0," ",t12!G28/$E28)</f>
        <v>1719</v>
      </c>
      <c r="M28" s="1106" t="n">
        <f aca="false">SUM(I28:L28)</f>
        <v>22192</v>
      </c>
      <c r="N28" s="1107" t="n">
        <f aca="false">IF($E28=0," ",t12!H28/$E28)</f>
        <v>0</v>
      </c>
      <c r="O28" s="1107" t="n">
        <f aca="false">IF($E28=0," ",t12!I28/$E28)</f>
        <v>0</v>
      </c>
      <c r="P28" s="1105" t="n">
        <f aca="false">IF($E28=0," ",t13!V28/$E28)</f>
        <v>0</v>
      </c>
      <c r="Q28" s="1105" t="n">
        <f aca="false">IF($E28=0," ",SUM(t13!C28:J28)/$E28)</f>
        <v>704</v>
      </c>
      <c r="R28" s="1105" t="n">
        <f aca="false">IF($E28=0," ",(SUM(t13!K28:S28)+t13!U28)/$E28)</f>
        <v>872</v>
      </c>
      <c r="S28" s="1106" t="n">
        <f aca="false">SUM(P28:R28)</f>
        <v>1576</v>
      </c>
      <c r="T28" s="1107" t="n">
        <f aca="false">IF($E28=0," ",t13!T28/$E28)</f>
        <v>0</v>
      </c>
      <c r="V28" s="0"/>
      <c r="W28" s="0"/>
      <c r="X28" s="0"/>
      <c r="Y28" s="0"/>
    </row>
    <row r="29" s="1089" customFormat="true" ht="11.25" hidden="false" customHeight="false" outlineLevel="0" collapsed="false">
      <c r="A29" s="1101" t="str">
        <f aca="false">t1!A29</f>
        <v>POSIZIONE ECONOMICA C2</v>
      </c>
      <c r="B29" s="1102" t="str">
        <f aca="false">t1!B29</f>
        <v>042000</v>
      </c>
      <c r="C29" s="1103" t="n">
        <f aca="false">t1!L29+t1!M29</f>
        <v>4</v>
      </c>
      <c r="D29" s="1103" t="n">
        <f aca="false">(t1!L29+t1!M29)-SUM(t3!C29:F29,t3!I29:L29)+SUM(t3!M29:P29)</f>
        <v>4</v>
      </c>
      <c r="E29" s="1104" t="n">
        <f aca="false">t12!C29/12</f>
        <v>1</v>
      </c>
      <c r="F29" s="1104" t="n">
        <f aca="false">IF($D29&gt;0,((t11!C31+t11!D31)/$D29)," ")</f>
        <v>6.25</v>
      </c>
      <c r="G29" s="1104" t="n">
        <f aca="false">IF($D29&gt;0,(SUM(t11!E31:N31)/$D29)," ")</f>
        <v>5.25</v>
      </c>
      <c r="H29" s="1104" t="n">
        <f aca="false">IF($D29&gt;0,(SUM(t11!O31:R31)/$D29)," ")</f>
        <v>3.5</v>
      </c>
      <c r="I29" s="1105" t="n">
        <f aca="false">IF($E29=0," ",(t12!D29)/$E29)</f>
        <v>19918</v>
      </c>
      <c r="J29" s="1105" t="n">
        <f aca="false">IF($E29=0," ",t12!E29/$E29)</f>
        <v>0</v>
      </c>
      <c r="K29" s="1105" t="n">
        <f aca="false">IF($E29=0," ",t12!F29/$E29)</f>
        <v>0</v>
      </c>
      <c r="L29" s="1105" t="n">
        <f aca="false">IF($E29=0," ",t12!G29/$E29)</f>
        <v>1672</v>
      </c>
      <c r="M29" s="1106" t="n">
        <f aca="false">SUM(I29:L29)</f>
        <v>21590</v>
      </c>
      <c r="N29" s="1107" t="n">
        <f aca="false">IF($E29=0," ",t12!H29/$E29)</f>
        <v>0</v>
      </c>
      <c r="O29" s="1107" t="n">
        <f aca="false">IF($E29=0," ",t12!I29/$E29)</f>
        <v>0</v>
      </c>
      <c r="P29" s="1105" t="n">
        <f aca="false">IF($E29=0," ",t13!V29/$E29)</f>
        <v>551</v>
      </c>
      <c r="Q29" s="1105" t="n">
        <f aca="false">IF($E29=0," ",SUM(t13!C29:J29)/$E29)</f>
        <v>699</v>
      </c>
      <c r="R29" s="1105" t="n">
        <f aca="false">IF($E29=0," ",(SUM(t13!K29:S29)+t13!U29)/$E29)</f>
        <v>4404</v>
      </c>
      <c r="S29" s="1106" t="n">
        <f aca="false">SUM(P29:R29)</f>
        <v>5654</v>
      </c>
      <c r="T29" s="1107" t="n">
        <f aca="false">IF($E29=0," ",t13!T29/$E29)</f>
        <v>0</v>
      </c>
      <c r="V29" s="0"/>
      <c r="W29" s="0"/>
      <c r="X29" s="0"/>
      <c r="Y29" s="0"/>
    </row>
    <row r="30" s="1089" customFormat="true" ht="11.25" hidden="false" customHeight="false" outlineLevel="0" collapsed="false">
      <c r="A30" s="1101" t="str">
        <f aca="false">t1!A30</f>
        <v>POSIZIONE ECONOMICA DI ACCESSO C1</v>
      </c>
      <c r="B30" s="1102" t="str">
        <f aca="false">t1!B30</f>
        <v>056000</v>
      </c>
      <c r="C30" s="1103" t="n">
        <f aca="false">t1!L30+t1!M30</f>
        <v>5</v>
      </c>
      <c r="D30" s="1103" t="n">
        <f aca="false">(t1!L30+t1!M30)-SUM(t3!C30:F30,t3!I30:L30)+SUM(t3!M30:P30)</f>
        <v>5</v>
      </c>
      <c r="E30" s="1104" t="n">
        <f aca="false">t12!C30/12</f>
        <v>9.09</v>
      </c>
      <c r="F30" s="1104" t="n">
        <f aca="false">IF($D30&gt;0,((t11!C32+t11!D32)/$D30)," ")</f>
        <v>46.8</v>
      </c>
      <c r="G30" s="1104" t="n">
        <f aca="false">IF($D30&gt;0,(SUM(t11!E32:N32)/$D30)," ")</f>
        <v>17</v>
      </c>
      <c r="H30" s="1104" t="n">
        <f aca="false">IF($D30&gt;0,(SUM(t11!O32:R32)/$D30)," ")</f>
        <v>0</v>
      </c>
      <c r="I30" s="1105" t="n">
        <f aca="false">IF($E30=0," ",(t12!D30)/$E30)</f>
        <v>19246</v>
      </c>
      <c r="J30" s="1105" t="n">
        <f aca="false">IF($E30=0," ",t12!E30/$E30)</f>
        <v>0</v>
      </c>
      <c r="K30" s="1105" t="n">
        <f aca="false">IF($E30=0," ",t12!F30/$E30)</f>
        <v>0</v>
      </c>
      <c r="L30" s="1105" t="n">
        <f aca="false">IF($E30=0," ",t12!G30/$E30)</f>
        <v>1613</v>
      </c>
      <c r="M30" s="1106" t="n">
        <f aca="false">SUM(I30:L30)</f>
        <v>20859</v>
      </c>
      <c r="N30" s="1107" t="n">
        <f aca="false">IF($E30=0," ",t12!H30/$E30)</f>
        <v>15</v>
      </c>
      <c r="O30" s="1107" t="n">
        <f aca="false">IF($E30=0," ",t12!I30/$E30)</f>
        <v>3</v>
      </c>
      <c r="P30" s="1105" t="n">
        <f aca="false">IF($E30=0," ",t13!V30/$E30)</f>
        <v>221</v>
      </c>
      <c r="Q30" s="1105" t="n">
        <f aca="false">IF($E30=0," ",SUM(t13!C30:J30)/$E30)</f>
        <v>695</v>
      </c>
      <c r="R30" s="1105" t="n">
        <f aca="false">IF($E30=0," ",(SUM(t13!K30:S30)+t13!U30)/$E30)</f>
        <v>3655</v>
      </c>
      <c r="S30" s="1106" t="n">
        <f aca="false">SUM(P30:R30)</f>
        <v>4571</v>
      </c>
      <c r="T30" s="1107" t="n">
        <f aca="false">IF($E30=0," ",t13!T30/$E30)</f>
        <v>0</v>
      </c>
      <c r="V30" s="0"/>
      <c r="W30" s="0"/>
      <c r="X30" s="0"/>
      <c r="Y30" s="0"/>
    </row>
    <row r="31" s="1089" customFormat="true" ht="11.25" hidden="false" customHeight="false" outlineLevel="0" collapsed="false">
      <c r="A31" s="1101" t="str">
        <f aca="false">t1!A31</f>
        <v>POSIZ. ECON. B7 - PROFILO ACCESSO B3</v>
      </c>
      <c r="B31" s="1102" t="str">
        <f aca="false">t1!B31</f>
        <v>0B7A00</v>
      </c>
      <c r="C31" s="1103" t="n">
        <f aca="false">t1!L31+t1!M31</f>
        <v>6</v>
      </c>
      <c r="D31" s="1103" t="n">
        <f aca="false">(t1!L31+t1!M31)-SUM(t3!C31:F31,t3!I31:L31)+SUM(t3!M31:P31)</f>
        <v>6</v>
      </c>
      <c r="E31" s="1104" t="n">
        <f aca="false">t12!C31/12</f>
        <v>6</v>
      </c>
      <c r="F31" s="1104" t="n">
        <f aca="false">IF($D31&gt;0,((t11!C33+t11!D33)/$D31)," ")</f>
        <v>28.17</v>
      </c>
      <c r="G31" s="1104" t="n">
        <f aca="false">IF($D31&gt;0,(SUM(t11!E33:N33)/$D31)," ")</f>
        <v>18.5</v>
      </c>
      <c r="H31" s="1104" t="n">
        <f aca="false">IF($D31&gt;0,(SUM(t11!O33:R33)/$D31)," ")</f>
        <v>0</v>
      </c>
      <c r="I31" s="1105" t="n">
        <f aca="false">IF($E31=0," ",(t12!D31)/$E31)</f>
        <v>19878</v>
      </c>
      <c r="J31" s="1105" t="n">
        <f aca="false">IF($E31=0," ",t12!E31/$E31)</f>
        <v>102</v>
      </c>
      <c r="K31" s="1105" t="n">
        <f aca="false">IF($E31=0," ",t12!F31/$E31)</f>
        <v>0</v>
      </c>
      <c r="L31" s="1105" t="n">
        <f aca="false">IF($E31=0," ",t12!G31/$E31)</f>
        <v>1682</v>
      </c>
      <c r="M31" s="1106" t="n">
        <f aca="false">SUM(I31:L31)</f>
        <v>21662</v>
      </c>
      <c r="N31" s="1107" t="n">
        <f aca="false">IF($E31=0," ",t12!H31/$E31)</f>
        <v>0</v>
      </c>
      <c r="O31" s="1107" t="n">
        <f aca="false">IF($E31=0," ",t12!I31/$E31)</f>
        <v>0</v>
      </c>
      <c r="P31" s="1105" t="n">
        <f aca="false">IF($E31=0," ",t13!V31/$E31)</f>
        <v>887</v>
      </c>
      <c r="Q31" s="1105" t="n">
        <f aca="false">IF($E31=0," ",SUM(t13!C31:J31)/$E31)</f>
        <v>621</v>
      </c>
      <c r="R31" s="1105" t="n">
        <f aca="false">IF($E31=0," ",(SUM(t13!K31:S31)+t13!U31)/$E31)</f>
        <v>3748</v>
      </c>
      <c r="S31" s="1106" t="n">
        <f aca="false">SUM(P31:R31)</f>
        <v>5256</v>
      </c>
      <c r="T31" s="1107" t="n">
        <f aca="false">IF($E31=0," ",t13!T31/$E31)</f>
        <v>0</v>
      </c>
      <c r="V31" s="0"/>
      <c r="W31" s="0"/>
      <c r="X31" s="0"/>
      <c r="Y31" s="0"/>
    </row>
    <row r="32" s="1089" customFormat="true" ht="11.25" hidden="false" customHeight="false" outlineLevel="0" collapsed="false">
      <c r="A32" s="1101" t="str">
        <f aca="false">t1!A32</f>
        <v>POSIZ. ECON. B7 - PROFILO  ACCESSO B1</v>
      </c>
      <c r="B32" s="1102" t="str">
        <f aca="false">t1!B32</f>
        <v>0B7000</v>
      </c>
      <c r="C32" s="1103" t="n">
        <f aca="false">t1!L32+t1!M32</f>
        <v>0</v>
      </c>
      <c r="D32" s="1103" t="n">
        <f aca="false">(t1!L32+t1!M32)-SUM(t3!C32:F32,t3!I32:L32)+SUM(t3!M32:P32)</f>
        <v>0</v>
      </c>
      <c r="E32" s="1104" t="n">
        <f aca="false">t12!C32/12</f>
        <v>0</v>
      </c>
      <c r="F32" s="1104" t="str">
        <f aca="false">IF($D32&gt;0,((t11!C34+t11!D34)/$D32)," ")</f>
        <v> </v>
      </c>
      <c r="G32" s="1104" t="str">
        <f aca="false">IF($D32&gt;0,(SUM(t11!E34:N34)/$D32)," ")</f>
        <v> </v>
      </c>
      <c r="H32" s="1104" t="str">
        <f aca="false">IF($D32&gt;0,(SUM(t11!O34:R34)/$D32)," ")</f>
        <v> </v>
      </c>
      <c r="I32" s="1105" t="str">
        <f aca="false">IF($E32=0," ",(t12!D32)/$E32)</f>
        <v> </v>
      </c>
      <c r="J32" s="1105" t="str">
        <f aca="false">IF($E32=0," ",t12!E32/$E32)</f>
        <v> </v>
      </c>
      <c r="K32" s="1105" t="str">
        <f aca="false">IF($E32=0," ",t12!F32/$E32)</f>
        <v> </v>
      </c>
      <c r="L32" s="1105" t="str">
        <f aca="false">IF($E32=0," ",t12!G32/$E32)</f>
        <v> </v>
      </c>
      <c r="M32" s="1106" t="n">
        <f aca="false">SUM(I32:L32)</f>
        <v>0</v>
      </c>
      <c r="N32" s="1107" t="str">
        <f aca="false">IF($E32=0," ",t12!H32/$E32)</f>
        <v> </v>
      </c>
      <c r="O32" s="1107" t="str">
        <f aca="false">IF($E32=0," ",t12!I32/$E32)</f>
        <v> </v>
      </c>
      <c r="P32" s="1105" t="str">
        <f aca="false">IF($E32=0," ",t13!V32/$E32)</f>
        <v> </v>
      </c>
      <c r="Q32" s="1105" t="str">
        <f aca="false">IF($E32=0," ",SUM(t13!C32:J32)/$E32)</f>
        <v> </v>
      </c>
      <c r="R32" s="1105" t="str">
        <f aca="false">IF($E32=0," ",(SUM(t13!K32:S32)+t13!U32)/$E32)</f>
        <v> </v>
      </c>
      <c r="S32" s="1106" t="n">
        <f aca="false">SUM(P32:R32)</f>
        <v>0</v>
      </c>
      <c r="T32" s="1107" t="str">
        <f aca="false">IF($E32=0," ",t13!T32/$E32)</f>
        <v> </v>
      </c>
      <c r="V32" s="0"/>
      <c r="W32" s="0"/>
      <c r="X32" s="0"/>
      <c r="Y32" s="0"/>
    </row>
    <row r="33" s="1089" customFormat="true" ht="11.25" hidden="false" customHeight="false" outlineLevel="0" collapsed="false">
      <c r="A33" s="1101" t="str">
        <f aca="false">t1!A33</f>
        <v>POSIZ. ECON. B6 PROFILI ACCESSO B3</v>
      </c>
      <c r="B33" s="1102" t="str">
        <f aca="false">t1!B33</f>
        <v>038490</v>
      </c>
      <c r="C33" s="1103" t="n">
        <f aca="false">t1!L33+t1!M33</f>
        <v>0</v>
      </c>
      <c r="D33" s="1103" t="n">
        <f aca="false">(t1!L33+t1!M33)-SUM(t3!C33:F33,t3!I33:L33)+SUM(t3!M33:P33)</f>
        <v>0</v>
      </c>
      <c r="E33" s="1104" t="n">
        <f aca="false">t12!C33/12</f>
        <v>0</v>
      </c>
      <c r="F33" s="1104" t="str">
        <f aca="false">IF($D33&gt;0,((t11!C35+t11!D35)/$D33)," ")</f>
        <v> </v>
      </c>
      <c r="G33" s="1104" t="str">
        <f aca="false">IF($D33&gt;0,(SUM(t11!E35:N35)/$D33)," ")</f>
        <v> </v>
      </c>
      <c r="H33" s="1104" t="str">
        <f aca="false">IF($D33&gt;0,(SUM(t11!O35:R35)/$D33)," ")</f>
        <v> </v>
      </c>
      <c r="I33" s="1105" t="str">
        <f aca="false">IF($E33=0," ",(t12!D33)/$E33)</f>
        <v> </v>
      </c>
      <c r="J33" s="1105" t="str">
        <f aca="false">IF($E33=0," ",t12!E33/$E33)</f>
        <v> </v>
      </c>
      <c r="K33" s="1105" t="str">
        <f aca="false">IF($E33=0," ",t12!F33/$E33)</f>
        <v> </v>
      </c>
      <c r="L33" s="1105" t="str">
        <f aca="false">IF($E33=0," ",t12!G33/$E33)</f>
        <v> </v>
      </c>
      <c r="M33" s="1106" t="n">
        <f aca="false">SUM(I33:L33)</f>
        <v>0</v>
      </c>
      <c r="N33" s="1107" t="str">
        <f aca="false">IF($E33=0," ",t12!H33/$E33)</f>
        <v> </v>
      </c>
      <c r="O33" s="1107" t="str">
        <f aca="false">IF($E33=0," ",t12!I33/$E33)</f>
        <v> </v>
      </c>
      <c r="P33" s="1105" t="str">
        <f aca="false">IF($E33=0," ",t13!V33/$E33)</f>
        <v> </v>
      </c>
      <c r="Q33" s="1105" t="str">
        <f aca="false">IF($E33=0," ",SUM(t13!C33:J33)/$E33)</f>
        <v> </v>
      </c>
      <c r="R33" s="1105" t="str">
        <f aca="false">IF($E33=0," ",(SUM(t13!K33:S33)+t13!U33)/$E33)</f>
        <v> </v>
      </c>
      <c r="S33" s="1106" t="n">
        <f aca="false">SUM(P33:R33)</f>
        <v>0</v>
      </c>
      <c r="T33" s="1107" t="str">
        <f aca="false">IF($E33=0," ",t13!T33/$E33)</f>
        <v> </v>
      </c>
      <c r="V33" s="0"/>
      <c r="W33" s="0"/>
      <c r="X33" s="0"/>
      <c r="Y33" s="0"/>
    </row>
    <row r="34" s="1089" customFormat="true" ht="11.25" hidden="false" customHeight="false" outlineLevel="0" collapsed="false">
      <c r="A34" s="1101" t="str">
        <f aca="false">t1!A34</f>
        <v>POSIZ. ECON. B6 PROFILI ACCESSO B1</v>
      </c>
      <c r="B34" s="1102" t="str">
        <f aca="false">t1!B34</f>
        <v>038491</v>
      </c>
      <c r="C34" s="1103" t="n">
        <f aca="false">t1!L34+t1!M34</f>
        <v>0</v>
      </c>
      <c r="D34" s="1103" t="n">
        <f aca="false">(t1!L34+t1!M34)-SUM(t3!C34:F34,t3!I34:L34)+SUM(t3!M34:P34)</f>
        <v>0</v>
      </c>
      <c r="E34" s="1104" t="n">
        <f aca="false">t12!C34/12</f>
        <v>0</v>
      </c>
      <c r="F34" s="1104" t="str">
        <f aca="false">IF($D34&gt;0,((t11!C36+t11!D36)/$D34)," ")</f>
        <v> </v>
      </c>
      <c r="G34" s="1104" t="str">
        <f aca="false">IF($D34&gt;0,(SUM(t11!E36:N36)/$D34)," ")</f>
        <v> </v>
      </c>
      <c r="H34" s="1104" t="str">
        <f aca="false">IF($D34&gt;0,(SUM(t11!O36:R36)/$D34)," ")</f>
        <v> </v>
      </c>
      <c r="I34" s="1105" t="str">
        <f aca="false">IF($E34=0," ",(t12!D34)/$E34)</f>
        <v> </v>
      </c>
      <c r="J34" s="1105" t="str">
        <f aca="false">IF($E34=0," ",t12!E34/$E34)</f>
        <v> </v>
      </c>
      <c r="K34" s="1105" t="str">
        <f aca="false">IF($E34=0," ",t12!F34/$E34)</f>
        <v> </v>
      </c>
      <c r="L34" s="1105" t="str">
        <f aca="false">IF($E34=0," ",t12!G34/$E34)</f>
        <v> </v>
      </c>
      <c r="M34" s="1106" t="n">
        <f aca="false">SUM(I34:L34)</f>
        <v>0</v>
      </c>
      <c r="N34" s="1107" t="str">
        <f aca="false">IF($E34=0," ",t12!H34/$E34)</f>
        <v> </v>
      </c>
      <c r="O34" s="1107" t="str">
        <f aca="false">IF($E34=0," ",t12!I34/$E34)</f>
        <v> </v>
      </c>
      <c r="P34" s="1105" t="str">
        <f aca="false">IF($E34=0," ",t13!V34/$E34)</f>
        <v> </v>
      </c>
      <c r="Q34" s="1105" t="str">
        <f aca="false">IF($E34=0," ",SUM(t13!C34:J34)/$E34)</f>
        <v> </v>
      </c>
      <c r="R34" s="1105" t="str">
        <f aca="false">IF($E34=0," ",(SUM(t13!K34:S34)+t13!U34)/$E34)</f>
        <v> </v>
      </c>
      <c r="S34" s="1106" t="n">
        <f aca="false">SUM(P34:R34)</f>
        <v>0</v>
      </c>
      <c r="T34" s="1107" t="str">
        <f aca="false">IF($E34=0," ",t13!T34/$E34)</f>
        <v> </v>
      </c>
      <c r="V34" s="0"/>
      <c r="W34" s="0"/>
      <c r="X34" s="0"/>
      <c r="Y34" s="0"/>
    </row>
    <row r="35" s="1089" customFormat="true" ht="11.25" hidden="false" customHeight="false" outlineLevel="0" collapsed="false">
      <c r="A35" s="1101" t="str">
        <f aca="false">t1!A35</f>
        <v>POSIZ. ECON. B5 PROFILI ACCESSO B3</v>
      </c>
      <c r="B35" s="1102" t="str">
        <f aca="false">t1!B35</f>
        <v>037492</v>
      </c>
      <c r="C35" s="1103" t="n">
        <f aca="false">t1!L35+t1!M35</f>
        <v>5</v>
      </c>
      <c r="D35" s="1103" t="n">
        <f aca="false">(t1!L35+t1!M35)-SUM(t3!C35:F35,t3!I35:L35)+SUM(t3!M35:P35)</f>
        <v>4</v>
      </c>
      <c r="E35" s="1104" t="n">
        <f aca="false">t12!C35/12</f>
        <v>0</v>
      </c>
      <c r="F35" s="1104" t="n">
        <f aca="false">IF($D35&gt;0,((t11!C37+t11!D37)/$D35)," ")</f>
        <v>0.5</v>
      </c>
      <c r="G35" s="1104" t="n">
        <f aca="false">IF($D35&gt;0,(SUM(t11!E37:N37)/$D35)," ")</f>
        <v>0</v>
      </c>
      <c r="H35" s="1104" t="n">
        <f aca="false">IF($D35&gt;0,(SUM(t11!O37:R37)/$D35)," ")</f>
        <v>0</v>
      </c>
      <c r="I35" s="1105" t="str">
        <f aca="false">IF($E35=0," ",(t12!D35)/$E35)</f>
        <v> </v>
      </c>
      <c r="J35" s="1105" t="str">
        <f aca="false">IF($E35=0," ",t12!E35/$E35)</f>
        <v> </v>
      </c>
      <c r="K35" s="1105" t="str">
        <f aca="false">IF($E35=0," ",t12!F35/$E35)</f>
        <v> </v>
      </c>
      <c r="L35" s="1105" t="str">
        <f aca="false">IF($E35=0," ",t12!G35/$E35)</f>
        <v> </v>
      </c>
      <c r="M35" s="1106" t="n">
        <f aca="false">SUM(I35:L35)</f>
        <v>0</v>
      </c>
      <c r="N35" s="1107" t="str">
        <f aca="false">IF($E35=0," ",t12!H35/$E35)</f>
        <v> </v>
      </c>
      <c r="O35" s="1107" t="str">
        <f aca="false">IF($E35=0," ",t12!I35/$E35)</f>
        <v> </v>
      </c>
      <c r="P35" s="1105" t="str">
        <f aca="false">IF($E35=0," ",t13!V35/$E35)</f>
        <v> </v>
      </c>
      <c r="Q35" s="1105" t="str">
        <f aca="false">IF($E35=0," ",SUM(t13!C35:J35)/$E35)</f>
        <v> </v>
      </c>
      <c r="R35" s="1105" t="str">
        <f aca="false">IF($E35=0," ",(SUM(t13!K35:S35)+t13!U35)/$E35)</f>
        <v> </v>
      </c>
      <c r="S35" s="1106" t="n">
        <f aca="false">SUM(P35:R35)</f>
        <v>0</v>
      </c>
      <c r="T35" s="1107" t="str">
        <f aca="false">IF($E35=0," ",t13!T35/$E35)</f>
        <v> </v>
      </c>
      <c r="V35" s="0"/>
      <c r="W35" s="0"/>
      <c r="X35" s="0"/>
      <c r="Y35" s="0"/>
    </row>
    <row r="36" s="1089" customFormat="true" ht="11.25" hidden="false" customHeight="false" outlineLevel="0" collapsed="false">
      <c r="A36" s="1101" t="str">
        <f aca="false">t1!A36</f>
        <v>POSIZ. ECON. B5 PROFILI ACCESSO B1</v>
      </c>
      <c r="B36" s="1102" t="str">
        <f aca="false">t1!B36</f>
        <v>037493</v>
      </c>
      <c r="C36" s="1103" t="n">
        <f aca="false">t1!L36+t1!M36</f>
        <v>0</v>
      </c>
      <c r="D36" s="1103" t="n">
        <f aca="false">(t1!L36+t1!M36)-SUM(t3!C36:F36,t3!I36:L36)+SUM(t3!M36:P36)</f>
        <v>0</v>
      </c>
      <c r="E36" s="1104" t="n">
        <f aca="false">t12!C36/12</f>
        <v>0</v>
      </c>
      <c r="F36" s="1104" t="str">
        <f aca="false">IF($D36&gt;0,((t11!C38+t11!D38)/$D36)," ")</f>
        <v> </v>
      </c>
      <c r="G36" s="1104" t="str">
        <f aca="false">IF($D36&gt;0,(SUM(t11!E38:N38)/$D36)," ")</f>
        <v> </v>
      </c>
      <c r="H36" s="1104" t="str">
        <f aca="false">IF($D36&gt;0,(SUM(t11!O38:R38)/$D36)," ")</f>
        <v> </v>
      </c>
      <c r="I36" s="1105" t="str">
        <f aca="false">IF($E36=0," ",(t12!D36)/$E36)</f>
        <v> </v>
      </c>
      <c r="J36" s="1105" t="str">
        <f aca="false">IF($E36=0," ",t12!E36/$E36)</f>
        <v> </v>
      </c>
      <c r="K36" s="1105" t="str">
        <f aca="false">IF($E36=0," ",t12!F36/$E36)</f>
        <v> </v>
      </c>
      <c r="L36" s="1105" t="str">
        <f aca="false">IF($E36=0," ",t12!G36/$E36)</f>
        <v> </v>
      </c>
      <c r="M36" s="1106" t="n">
        <f aca="false">SUM(I36:L36)</f>
        <v>0</v>
      </c>
      <c r="N36" s="1107" t="str">
        <f aca="false">IF($E36=0," ",t12!H36/$E36)</f>
        <v> </v>
      </c>
      <c r="O36" s="1107" t="str">
        <f aca="false">IF($E36=0," ",t12!I36/$E36)</f>
        <v> </v>
      </c>
      <c r="P36" s="1105" t="str">
        <f aca="false">IF($E36=0," ",t13!V36/$E36)</f>
        <v> </v>
      </c>
      <c r="Q36" s="1105" t="str">
        <f aca="false">IF($E36=0," ",SUM(t13!C36:J36)/$E36)</f>
        <v> </v>
      </c>
      <c r="R36" s="1105" t="str">
        <f aca="false">IF($E36=0," ",(SUM(t13!K36:S36)+t13!U36)/$E36)</f>
        <v> </v>
      </c>
      <c r="S36" s="1106" t="n">
        <f aca="false">SUM(P36:R36)</f>
        <v>0</v>
      </c>
      <c r="T36" s="1107" t="str">
        <f aca="false">IF($E36=0," ",t13!T36/$E36)</f>
        <v> </v>
      </c>
      <c r="V36" s="0"/>
      <c r="W36" s="0"/>
      <c r="X36" s="0"/>
      <c r="Y36" s="0"/>
    </row>
    <row r="37" s="1089" customFormat="true" ht="11.25" hidden="false" customHeight="false" outlineLevel="0" collapsed="false">
      <c r="A37" s="1101" t="str">
        <f aca="false">t1!A37</f>
        <v>POSIZ. ECON. B4 PROFILI ACCESSO B3</v>
      </c>
      <c r="B37" s="1102" t="str">
        <f aca="false">t1!B37</f>
        <v>036494</v>
      </c>
      <c r="C37" s="1103" t="n">
        <f aca="false">t1!L37+t1!M37</f>
        <v>1</v>
      </c>
      <c r="D37" s="1103" t="n">
        <f aca="false">(t1!L37+t1!M37)-SUM(t3!C37:F37,t3!I37:L37)+SUM(t3!M37:P37)</f>
        <v>1</v>
      </c>
      <c r="E37" s="1104" t="n">
        <f aca="false">t12!C37/12</f>
        <v>5</v>
      </c>
      <c r="F37" s="1104" t="n">
        <f aca="false">IF($D37&gt;0,((t11!C39+t11!D39)/$D37)," ")</f>
        <v>165</v>
      </c>
      <c r="G37" s="1104" t="n">
        <f aca="false">IF($D37&gt;0,(SUM(t11!E39:N39)/$D37)," ")</f>
        <v>314</v>
      </c>
      <c r="H37" s="1104" t="n">
        <f aca="false">IF($D37&gt;0,(SUM(t11!O39:R39)/$D37)," ")</f>
        <v>0</v>
      </c>
      <c r="I37" s="1105" t="n">
        <f aca="false">IF($E37=0," ",(t12!D37)/$E37)</f>
        <v>18497</v>
      </c>
      <c r="J37" s="1105" t="n">
        <f aca="false">IF($E37=0," ",t12!E37/$E37)</f>
        <v>360</v>
      </c>
      <c r="K37" s="1105" t="n">
        <f aca="false">IF($E37=0," ",t12!F37/$E37)</f>
        <v>0</v>
      </c>
      <c r="L37" s="1105" t="n">
        <f aca="false">IF($E37=0," ",t12!G37/$E37)</f>
        <v>1588</v>
      </c>
      <c r="M37" s="1106" t="n">
        <f aca="false">SUM(I37:L37)</f>
        <v>20445</v>
      </c>
      <c r="N37" s="1107" t="n">
        <f aca="false">IF($E37=0," ",t12!H37/$E37)</f>
        <v>0</v>
      </c>
      <c r="O37" s="1107" t="n">
        <f aca="false">IF($E37=0," ",t12!I37/$E37)</f>
        <v>0</v>
      </c>
      <c r="P37" s="1105" t="n">
        <f aca="false">IF($E37=0," ",t13!V37/$E37)</f>
        <v>5</v>
      </c>
      <c r="Q37" s="1105" t="n">
        <f aca="false">IF($E37=0," ",SUM(t13!C37:J37)/$E37)</f>
        <v>610</v>
      </c>
      <c r="R37" s="1105" t="n">
        <f aca="false">IF($E37=0," ",(SUM(t13!K37:S37)+t13!U37)/$E37)</f>
        <v>3621</v>
      </c>
      <c r="S37" s="1106" t="n">
        <f aca="false">SUM(P37:R37)</f>
        <v>4236</v>
      </c>
      <c r="T37" s="1107" t="n">
        <f aca="false">IF($E37=0," ",t13!T37/$E37)</f>
        <v>0</v>
      </c>
      <c r="V37" s="0"/>
      <c r="W37" s="0"/>
      <c r="X37" s="0"/>
      <c r="Y37" s="0"/>
    </row>
    <row r="38" s="1089" customFormat="true" ht="11.25" hidden="false" customHeight="false" outlineLevel="0" collapsed="false">
      <c r="A38" s="1101" t="str">
        <f aca="false">t1!A38</f>
        <v>POSIZ. ECON. B4 PROFILI ACCESSO B1</v>
      </c>
      <c r="B38" s="1102" t="str">
        <f aca="false">t1!B38</f>
        <v>036495</v>
      </c>
      <c r="C38" s="1103" t="n">
        <f aca="false">t1!L38+t1!M38</f>
        <v>2</v>
      </c>
      <c r="D38" s="1103" t="n">
        <f aca="false">(t1!L38+t1!M38)-SUM(t3!C38:F38,t3!I38:L38)+SUM(t3!M38:P38)</f>
        <v>2</v>
      </c>
      <c r="E38" s="1104" t="n">
        <f aca="false">t12!C38/12</f>
        <v>0</v>
      </c>
      <c r="F38" s="1104" t="n">
        <f aca="false">IF($D38&gt;0,((t11!C40+t11!D40)/$D38)," ")</f>
        <v>0.5</v>
      </c>
      <c r="G38" s="1104" t="n">
        <f aca="false">IF($D38&gt;0,(SUM(t11!E40:N40)/$D38)," ")</f>
        <v>0</v>
      </c>
      <c r="H38" s="1104" t="n">
        <f aca="false">IF($D38&gt;0,(SUM(t11!O40:R40)/$D38)," ")</f>
        <v>0</v>
      </c>
      <c r="I38" s="1105" t="str">
        <f aca="false">IF($E38=0," ",(t12!D38)/$E38)</f>
        <v> </v>
      </c>
      <c r="J38" s="1105" t="str">
        <f aca="false">IF($E38=0," ",t12!E38/$E38)</f>
        <v> </v>
      </c>
      <c r="K38" s="1105" t="str">
        <f aca="false">IF($E38=0," ",t12!F38/$E38)</f>
        <v> </v>
      </c>
      <c r="L38" s="1105" t="str">
        <f aca="false">IF($E38=0," ",t12!G38/$E38)</f>
        <v> </v>
      </c>
      <c r="M38" s="1106" t="n">
        <f aca="false">SUM(I38:L38)</f>
        <v>0</v>
      </c>
      <c r="N38" s="1107" t="str">
        <f aca="false">IF($E38=0," ",t12!H38/$E38)</f>
        <v> </v>
      </c>
      <c r="O38" s="1107" t="str">
        <f aca="false">IF($E38=0," ",t12!I38/$E38)</f>
        <v> </v>
      </c>
      <c r="P38" s="1105" t="str">
        <f aca="false">IF($E38=0," ",t13!V38/$E38)</f>
        <v> </v>
      </c>
      <c r="Q38" s="1105" t="str">
        <f aca="false">IF($E38=0," ",SUM(t13!C38:J38)/$E38)</f>
        <v> </v>
      </c>
      <c r="R38" s="1105" t="str">
        <f aca="false">IF($E38=0," ",(SUM(t13!K38:S38)+t13!U38)/$E38)</f>
        <v> </v>
      </c>
      <c r="S38" s="1106" t="n">
        <f aca="false">SUM(P38:R38)</f>
        <v>0</v>
      </c>
      <c r="T38" s="1107" t="str">
        <f aca="false">IF($E38=0," ",t13!T38/$E38)</f>
        <v> </v>
      </c>
      <c r="V38" s="0"/>
      <c r="W38" s="0"/>
      <c r="X38" s="0"/>
      <c r="Y38" s="0"/>
    </row>
    <row r="39" s="1089" customFormat="true" ht="11.25" hidden="false" customHeight="false" outlineLevel="0" collapsed="false">
      <c r="A39" s="1101" t="str">
        <f aca="false">t1!A39</f>
        <v>POSIZIONE ECONOMICA DI ACCESSO B3</v>
      </c>
      <c r="B39" s="1102" t="str">
        <f aca="false">t1!B39</f>
        <v>055000</v>
      </c>
      <c r="C39" s="1103" t="n">
        <f aca="false">t1!L39+t1!M39</f>
        <v>0</v>
      </c>
      <c r="D39" s="1103" t="n">
        <f aca="false">(t1!L39+t1!M39)-SUM(t3!C39:F39,t3!I39:L39)+SUM(t3!M39:P39)</f>
        <v>0</v>
      </c>
      <c r="E39" s="1104" t="n">
        <f aca="false">t12!C39/12</f>
        <v>0.83</v>
      </c>
      <c r="F39" s="1104" t="str">
        <f aca="false">IF($D39&gt;0,((t11!C41+t11!D41)/$D39)," ")</f>
        <v> </v>
      </c>
      <c r="G39" s="1104" t="str">
        <f aca="false">IF($D39&gt;0,(SUM(t11!E41:N41)/$D39)," ")</f>
        <v> </v>
      </c>
      <c r="H39" s="1104" t="str">
        <f aca="false">IF($D39&gt;0,(SUM(t11!O41:R41)/$D39)," ")</f>
        <v> </v>
      </c>
      <c r="I39" s="1105" t="n">
        <f aca="false">IF($E39=0," ",(t12!D39)/$E39)</f>
        <v>18302</v>
      </c>
      <c r="J39" s="1105" t="n">
        <f aca="false">IF($E39=0," ",t12!E39/$E39)</f>
        <v>0</v>
      </c>
      <c r="K39" s="1105" t="n">
        <f aca="false">IF($E39=0," ",t12!F39/$E39)</f>
        <v>0</v>
      </c>
      <c r="L39" s="1105" t="n">
        <f aca="false">IF($E39=0," ",t12!G39/$E39)</f>
        <v>1536</v>
      </c>
      <c r="M39" s="1106" t="n">
        <f aca="false">SUM(I39:L39)</f>
        <v>19838</v>
      </c>
      <c r="N39" s="1107" t="n">
        <f aca="false">IF($E39=0," ",t12!H39/$E39)</f>
        <v>0</v>
      </c>
      <c r="O39" s="1107" t="n">
        <f aca="false">IF($E39=0," ",t12!I39/$E39)</f>
        <v>0</v>
      </c>
      <c r="P39" s="1105" t="n">
        <f aca="false">IF($E39=0," ",t13!V39/$E39)</f>
        <v>0</v>
      </c>
      <c r="Q39" s="1105" t="n">
        <f aca="false">IF($E39=0," ",SUM(t13!C39:J39)/$E39)</f>
        <v>611</v>
      </c>
      <c r="R39" s="1105" t="n">
        <f aca="false">IF($E39=0," ",(SUM(t13!K39:S39)+t13!U39)/$E39)</f>
        <v>864</v>
      </c>
      <c r="S39" s="1106" t="n">
        <f aca="false">SUM(P39:R39)</f>
        <v>1475</v>
      </c>
      <c r="T39" s="1107" t="n">
        <f aca="false">IF($E39=0," ",t13!T39/$E39)</f>
        <v>0</v>
      </c>
      <c r="V39" s="0"/>
      <c r="W39" s="0"/>
      <c r="X39" s="0"/>
      <c r="Y39" s="0"/>
    </row>
    <row r="40" s="1089" customFormat="true" ht="11.25" hidden="false" customHeight="false" outlineLevel="0" collapsed="false">
      <c r="A40" s="1101" t="str">
        <f aca="false">t1!A40</f>
        <v>POSIZIONE ECONOMICA B3</v>
      </c>
      <c r="B40" s="1102" t="str">
        <f aca="false">t1!B40</f>
        <v>034000</v>
      </c>
      <c r="C40" s="1103" t="n">
        <f aca="false">t1!L40+t1!M40</f>
        <v>2</v>
      </c>
      <c r="D40" s="1103" t="n">
        <f aca="false">(t1!L40+t1!M40)-SUM(t3!C40:F40,t3!I40:L40)+SUM(t3!M40:P40)</f>
        <v>1</v>
      </c>
      <c r="E40" s="1104" t="n">
        <f aca="false">t12!C40/12</f>
        <v>3</v>
      </c>
      <c r="F40" s="1104" t="n">
        <f aca="false">IF($D40&gt;0,((t11!C42+t11!D42)/$D40)," ")</f>
        <v>92</v>
      </c>
      <c r="G40" s="1104" t="n">
        <f aca="false">IF($D40&gt;0,(SUM(t11!E42:N42)/$D40)," ")</f>
        <v>47</v>
      </c>
      <c r="H40" s="1104" t="n">
        <f aca="false">IF($D40&gt;0,(SUM(t11!O42:R42)/$D40)," ")</f>
        <v>0</v>
      </c>
      <c r="I40" s="1105" t="n">
        <f aca="false">IF($E40=0," ",(t12!D40)/$E40)</f>
        <v>18230</v>
      </c>
      <c r="J40" s="1105" t="n">
        <f aca="false">IF($E40=0," ",t12!E40/$E40)</f>
        <v>0</v>
      </c>
      <c r="K40" s="1105" t="n">
        <f aca="false">IF($E40=0," ",t12!F40/$E40)</f>
        <v>0</v>
      </c>
      <c r="L40" s="1105" t="n">
        <f aca="false">IF($E40=0," ",t12!G40/$E40)</f>
        <v>1531</v>
      </c>
      <c r="M40" s="1106" t="n">
        <f aca="false">SUM(I40:L40)</f>
        <v>19761</v>
      </c>
      <c r="N40" s="1107" t="n">
        <f aca="false">IF($E40=0," ",t12!H40/$E40)</f>
        <v>0</v>
      </c>
      <c r="O40" s="1107" t="n">
        <f aca="false">IF($E40=0," ",t12!I40/$E40)</f>
        <v>24</v>
      </c>
      <c r="P40" s="1105" t="n">
        <f aca="false">IF($E40=0," ",t13!V40/$E40)</f>
        <v>137</v>
      </c>
      <c r="Q40" s="1105" t="n">
        <f aca="false">IF($E40=0," ",SUM(t13!C40:J40)/$E40)</f>
        <v>608</v>
      </c>
      <c r="R40" s="1105" t="n">
        <f aca="false">IF($E40=0," ",(SUM(t13!K40:S40)+t13!U40)/$E40)</f>
        <v>2061</v>
      </c>
      <c r="S40" s="1106" t="n">
        <f aca="false">SUM(P40:R40)</f>
        <v>2806</v>
      </c>
      <c r="T40" s="1107" t="n">
        <f aca="false">IF($E40=0," ",t13!T40/$E40)</f>
        <v>0</v>
      </c>
      <c r="V40" s="0"/>
      <c r="W40" s="0"/>
      <c r="X40" s="0"/>
      <c r="Y40" s="0"/>
    </row>
    <row r="41" s="1089" customFormat="true" ht="11.25" hidden="false" customHeight="false" outlineLevel="0" collapsed="false">
      <c r="A41" s="1101" t="str">
        <f aca="false">t1!A41</f>
        <v>POSIZIONE ECONOMICA B2</v>
      </c>
      <c r="B41" s="1102" t="str">
        <f aca="false">t1!B41</f>
        <v>032000</v>
      </c>
      <c r="C41" s="1103" t="n">
        <f aca="false">t1!L41+t1!M41</f>
        <v>2</v>
      </c>
      <c r="D41" s="1103" t="n">
        <f aca="false">(t1!L41+t1!M41)-SUM(t3!C41:F41,t3!I41:L41)+SUM(t3!M41:P41)</f>
        <v>2</v>
      </c>
      <c r="E41" s="1104" t="n">
        <f aca="false">t12!C41/12</f>
        <v>1</v>
      </c>
      <c r="F41" s="1104" t="n">
        <f aca="false">IF($D41&gt;0,((t11!C43+t11!D43)/$D41)," ")</f>
        <v>17.5</v>
      </c>
      <c r="G41" s="1104" t="n">
        <f aca="false">IF($D41&gt;0,(SUM(t11!E43:N43)/$D41)," ")</f>
        <v>0.5</v>
      </c>
      <c r="H41" s="1104" t="n">
        <f aca="false">IF($D41&gt;0,(SUM(t11!O43:R43)/$D41)," ")</f>
        <v>0</v>
      </c>
      <c r="I41" s="1105" t="n">
        <f aca="false">IF($E41=0," ",(t12!D41)/$E41)</f>
        <v>17532</v>
      </c>
      <c r="J41" s="1105" t="n">
        <f aca="false">IF($E41=0," ",t12!E41/$E41)</f>
        <v>0</v>
      </c>
      <c r="K41" s="1105" t="n">
        <f aca="false">IF($E41=0," ",t12!F41/$E41)</f>
        <v>0</v>
      </c>
      <c r="L41" s="1105" t="n">
        <f aca="false">IF($E41=0," ",t12!G41/$E41)</f>
        <v>1472</v>
      </c>
      <c r="M41" s="1106" t="n">
        <f aca="false">SUM(I41:L41)</f>
        <v>19004</v>
      </c>
      <c r="N41" s="1107" t="n">
        <f aca="false">IF($E41=0," ",t12!H41/$E41)</f>
        <v>0</v>
      </c>
      <c r="O41" s="1107" t="n">
        <f aca="false">IF($E41=0," ",t12!I41/$E41)</f>
        <v>0</v>
      </c>
      <c r="P41" s="1105" t="n">
        <f aca="false">IF($E41=0," ",t13!V41/$E41)</f>
        <v>0</v>
      </c>
      <c r="Q41" s="1105" t="n">
        <f aca="false">IF($E41=0," ",SUM(t13!C41:J41)/$E41)</f>
        <v>604</v>
      </c>
      <c r="R41" s="1105" t="n">
        <f aca="false">IF($E41=0," ",(SUM(t13!K41:S41)+t13!U41)/$E41)</f>
        <v>2932</v>
      </c>
      <c r="S41" s="1106" t="n">
        <f aca="false">SUM(P41:R41)</f>
        <v>3536</v>
      </c>
      <c r="T41" s="1107" t="n">
        <f aca="false">IF($E41=0," ",t13!T41/$E41)</f>
        <v>0</v>
      </c>
      <c r="V41" s="0"/>
      <c r="W41" s="0"/>
      <c r="X41" s="0"/>
      <c r="Y41" s="0"/>
    </row>
    <row r="42" s="1089" customFormat="true" ht="11.25" hidden="false" customHeight="false" outlineLevel="0" collapsed="false">
      <c r="A42" s="1101" t="str">
        <f aca="false">t1!A42</f>
        <v>POSIZIONE ECONOMICA DI ACCESSO B1</v>
      </c>
      <c r="B42" s="1102" t="str">
        <f aca="false">t1!B42</f>
        <v>054000</v>
      </c>
      <c r="C42" s="1103" t="n">
        <f aca="false">t1!L42+t1!M42</f>
        <v>0</v>
      </c>
      <c r="D42" s="1103" t="n">
        <f aca="false">(t1!L42+t1!M42)-SUM(t3!C42:F42,t3!I42:L42)+SUM(t3!M42:P42)</f>
        <v>0</v>
      </c>
      <c r="E42" s="1104" t="n">
        <f aca="false">t12!C42/12</f>
        <v>2</v>
      </c>
      <c r="F42" s="1104" t="str">
        <f aca="false">IF($D42&gt;0,((t11!C44+t11!D44)/$D42)," ")</f>
        <v> </v>
      </c>
      <c r="G42" s="1104" t="str">
        <f aca="false">IF($D42&gt;0,(SUM(t11!E44:N44)/$D42)," ")</f>
        <v> </v>
      </c>
      <c r="H42" s="1104" t="str">
        <f aca="false">IF($D42&gt;0,(SUM(t11!O44:R44)/$D42)," ")</f>
        <v> </v>
      </c>
      <c r="I42" s="1105" t="n">
        <f aca="false">IF($E42=0," ",(t12!D42)/$E42)</f>
        <v>17245</v>
      </c>
      <c r="J42" s="1105" t="n">
        <f aca="false">IF($E42=0," ",t12!E42/$E42)</f>
        <v>0</v>
      </c>
      <c r="K42" s="1105" t="n">
        <f aca="false">IF($E42=0," ",t12!F42/$E42)</f>
        <v>0</v>
      </c>
      <c r="L42" s="1105" t="n">
        <f aca="false">IF($E42=0," ",t12!G42/$E42)</f>
        <v>1449</v>
      </c>
      <c r="M42" s="1106" t="n">
        <f aca="false">SUM(I42:L42)</f>
        <v>18694</v>
      </c>
      <c r="N42" s="1107" t="n">
        <f aca="false">IF($E42=0," ",t12!H42/$E42)</f>
        <v>0</v>
      </c>
      <c r="O42" s="1107" t="n">
        <f aca="false">IF($E42=0," ",t12!I42/$E42)</f>
        <v>0</v>
      </c>
      <c r="P42" s="1105" t="n">
        <f aca="false">IF($E42=0," ",t13!V42/$E42)</f>
        <v>20</v>
      </c>
      <c r="Q42" s="1105" t="n">
        <f aca="false">IF($E42=0," ",SUM(t13!C42:J42)/$E42)</f>
        <v>601</v>
      </c>
      <c r="R42" s="1105" t="n">
        <f aca="false">IF($E42=0," ",(SUM(t13!K42:S42)+t13!U42)/$E42)</f>
        <v>2526</v>
      </c>
      <c r="S42" s="1106" t="n">
        <f aca="false">SUM(P42:R42)</f>
        <v>3147</v>
      </c>
      <c r="T42" s="1107" t="n">
        <f aca="false">IF($E42=0," ",t13!T42/$E42)</f>
        <v>0</v>
      </c>
      <c r="V42" s="0"/>
      <c r="W42" s="0"/>
      <c r="X42" s="0"/>
      <c r="Y42" s="0"/>
    </row>
    <row r="43" s="1089" customFormat="true" ht="11.25" hidden="false" customHeight="false" outlineLevel="0" collapsed="false">
      <c r="A43" s="1101" t="str">
        <f aca="false">t1!A43</f>
        <v>POSIZIONE ECONOMICA A5</v>
      </c>
      <c r="B43" s="1102" t="str">
        <f aca="false">t1!B43</f>
        <v>0A5000</v>
      </c>
      <c r="C43" s="1103" t="n">
        <f aca="false">t1!L43+t1!M43</f>
        <v>0</v>
      </c>
      <c r="D43" s="1103" t="n">
        <f aca="false">(t1!L43+t1!M43)-SUM(t3!C43:F43,t3!I43:L43)+SUM(t3!M43:P43)</f>
        <v>0</v>
      </c>
      <c r="E43" s="1104" t="n">
        <f aca="false">t12!C43/12</f>
        <v>0</v>
      </c>
      <c r="F43" s="1104" t="str">
        <f aca="false">IF($D43&gt;0,((t11!C45+t11!D45)/$D43)," ")</f>
        <v> </v>
      </c>
      <c r="G43" s="1104" t="str">
        <f aca="false">IF($D43&gt;0,(SUM(t11!E45:N45)/$D43)," ")</f>
        <v> </v>
      </c>
      <c r="H43" s="1104" t="str">
        <f aca="false">IF($D43&gt;0,(SUM(t11!O45:R45)/$D43)," ")</f>
        <v> </v>
      </c>
      <c r="I43" s="1105" t="str">
        <f aca="false">IF($E43=0," ",(t12!D43)/$E43)</f>
        <v> </v>
      </c>
      <c r="J43" s="1105" t="str">
        <f aca="false">IF($E43=0," ",t12!E43/$E43)</f>
        <v> </v>
      </c>
      <c r="K43" s="1105" t="str">
        <f aca="false">IF($E43=0," ",t12!F43/$E43)</f>
        <v> </v>
      </c>
      <c r="L43" s="1105" t="str">
        <f aca="false">IF($E43=0," ",t12!G43/$E43)</f>
        <v> </v>
      </c>
      <c r="M43" s="1106" t="n">
        <f aca="false">SUM(I43:L43)</f>
        <v>0</v>
      </c>
      <c r="N43" s="1107" t="str">
        <f aca="false">IF($E43=0," ",t12!H43/$E43)</f>
        <v> </v>
      </c>
      <c r="O43" s="1107" t="str">
        <f aca="false">IF($E43=0," ",t12!I43/$E43)</f>
        <v> </v>
      </c>
      <c r="P43" s="1105" t="str">
        <f aca="false">IF($E43=0," ",t13!V43/$E43)</f>
        <v> </v>
      </c>
      <c r="Q43" s="1105" t="str">
        <f aca="false">IF($E43=0," ",SUM(t13!C43:J43)/$E43)</f>
        <v> </v>
      </c>
      <c r="R43" s="1105" t="str">
        <f aca="false">IF($E43=0," ",(SUM(t13!K43:S43)+t13!U43)/$E43)</f>
        <v> </v>
      </c>
      <c r="S43" s="1106" t="n">
        <f aca="false">SUM(P43:R43)</f>
        <v>0</v>
      </c>
      <c r="T43" s="1107" t="str">
        <f aca="false">IF($E43=0," ",t13!T43/$E43)</f>
        <v> </v>
      </c>
      <c r="V43" s="0"/>
      <c r="W43" s="0"/>
      <c r="X43" s="0"/>
      <c r="Y43" s="0"/>
    </row>
    <row r="44" s="1089" customFormat="true" ht="11.25" hidden="false" customHeight="false" outlineLevel="0" collapsed="false">
      <c r="A44" s="1101" t="str">
        <f aca="false">t1!A44</f>
        <v>POSIZIONE ECONOMICA A4</v>
      </c>
      <c r="B44" s="1102" t="str">
        <f aca="false">t1!B44</f>
        <v>028000</v>
      </c>
      <c r="C44" s="1103" t="n">
        <f aca="false">t1!L44+t1!M44</f>
        <v>0</v>
      </c>
      <c r="D44" s="1103" t="n">
        <f aca="false">(t1!L44+t1!M44)-SUM(t3!C44:F44,t3!I44:L44)+SUM(t3!M44:P44)</f>
        <v>0</v>
      </c>
      <c r="E44" s="1104" t="n">
        <f aca="false">t12!C44/12</f>
        <v>0</v>
      </c>
      <c r="F44" s="1104" t="str">
        <f aca="false">IF($D44&gt;0,((t11!C46+t11!D46)/$D44)," ")</f>
        <v> </v>
      </c>
      <c r="G44" s="1104" t="str">
        <f aca="false">IF($D44&gt;0,(SUM(t11!E46:N46)/$D44)," ")</f>
        <v> </v>
      </c>
      <c r="H44" s="1104" t="str">
        <f aca="false">IF($D44&gt;0,(SUM(t11!O46:R46)/$D44)," ")</f>
        <v> </v>
      </c>
      <c r="I44" s="1105" t="str">
        <f aca="false">IF($E44=0," ",(t12!D44)/$E44)</f>
        <v> </v>
      </c>
      <c r="J44" s="1105" t="str">
        <f aca="false">IF($E44=0," ",t12!E44/$E44)</f>
        <v> </v>
      </c>
      <c r="K44" s="1105" t="str">
        <f aca="false">IF($E44=0," ",t12!F44/$E44)</f>
        <v> </v>
      </c>
      <c r="L44" s="1105" t="str">
        <f aca="false">IF($E44=0," ",t12!G44/$E44)</f>
        <v> </v>
      </c>
      <c r="M44" s="1106" t="n">
        <f aca="false">SUM(I44:L44)</f>
        <v>0</v>
      </c>
      <c r="N44" s="1107" t="str">
        <f aca="false">IF($E44=0," ",t12!H44/$E44)</f>
        <v> </v>
      </c>
      <c r="O44" s="1107" t="str">
        <f aca="false">IF($E44=0," ",t12!I44/$E44)</f>
        <v> </v>
      </c>
      <c r="P44" s="1105" t="str">
        <f aca="false">IF($E44=0," ",t13!V44/$E44)</f>
        <v> </v>
      </c>
      <c r="Q44" s="1105" t="str">
        <f aca="false">IF($E44=0," ",SUM(t13!C44:J44)/$E44)</f>
        <v> </v>
      </c>
      <c r="R44" s="1105" t="str">
        <f aca="false">IF($E44=0," ",(SUM(t13!K44:S44)+t13!U44)/$E44)</f>
        <v> </v>
      </c>
      <c r="S44" s="1106" t="n">
        <f aca="false">SUM(P44:R44)</f>
        <v>0</v>
      </c>
      <c r="T44" s="1107" t="str">
        <f aca="false">IF($E44=0," ",t13!T44/$E44)</f>
        <v> </v>
      </c>
      <c r="V44" s="0"/>
      <c r="W44" s="0"/>
      <c r="X44" s="0"/>
      <c r="Y44" s="0"/>
    </row>
    <row r="45" s="1089" customFormat="true" ht="11.25" hidden="false" customHeight="false" outlineLevel="0" collapsed="false">
      <c r="A45" s="1101" t="str">
        <f aca="false">t1!A45</f>
        <v>POSIZIONE ECONOMICA A3</v>
      </c>
      <c r="B45" s="1102" t="str">
        <f aca="false">t1!B45</f>
        <v>027000</v>
      </c>
      <c r="C45" s="1103" t="n">
        <f aca="false">t1!L45+t1!M45</f>
        <v>0</v>
      </c>
      <c r="D45" s="1103" t="n">
        <f aca="false">(t1!L45+t1!M45)-SUM(t3!C45:F45,t3!I45:L45)+SUM(t3!M45:P45)</f>
        <v>0</v>
      </c>
      <c r="E45" s="1104" t="n">
        <f aca="false">t12!C45/12</f>
        <v>0</v>
      </c>
      <c r="F45" s="1104" t="str">
        <f aca="false">IF($D45&gt;0,((t11!C47+t11!D47)/$D45)," ")</f>
        <v> </v>
      </c>
      <c r="G45" s="1104" t="str">
        <f aca="false">IF($D45&gt;0,(SUM(t11!E47:N47)/$D45)," ")</f>
        <v> </v>
      </c>
      <c r="H45" s="1104" t="str">
        <f aca="false">IF($D45&gt;0,(SUM(t11!O47:R47)/$D45)," ")</f>
        <v> </v>
      </c>
      <c r="I45" s="1105" t="str">
        <f aca="false">IF($E45=0," ",(t12!D45)/$E45)</f>
        <v> </v>
      </c>
      <c r="J45" s="1105" t="str">
        <f aca="false">IF($E45=0," ",t12!E45/$E45)</f>
        <v> </v>
      </c>
      <c r="K45" s="1105" t="str">
        <f aca="false">IF($E45=0," ",t12!F45/$E45)</f>
        <v> </v>
      </c>
      <c r="L45" s="1105" t="str">
        <f aca="false">IF($E45=0," ",t12!G45/$E45)</f>
        <v> </v>
      </c>
      <c r="M45" s="1106" t="n">
        <f aca="false">SUM(I45:L45)</f>
        <v>0</v>
      </c>
      <c r="N45" s="1107" t="str">
        <f aca="false">IF($E45=0," ",t12!H45/$E45)</f>
        <v> </v>
      </c>
      <c r="O45" s="1107" t="str">
        <f aca="false">IF($E45=0," ",t12!I45/$E45)</f>
        <v> </v>
      </c>
      <c r="P45" s="1105" t="str">
        <f aca="false">IF($E45=0," ",t13!V45/$E45)</f>
        <v> </v>
      </c>
      <c r="Q45" s="1105" t="str">
        <f aca="false">IF($E45=0," ",SUM(t13!C45:J45)/$E45)</f>
        <v> </v>
      </c>
      <c r="R45" s="1105" t="str">
        <f aca="false">IF($E45=0," ",(SUM(t13!K45:S45)+t13!U45)/$E45)</f>
        <v> </v>
      </c>
      <c r="S45" s="1106" t="n">
        <f aca="false">SUM(P45:R45)</f>
        <v>0</v>
      </c>
      <c r="T45" s="1107" t="str">
        <f aca="false">IF($E45=0," ",t13!T45/$E45)</f>
        <v> </v>
      </c>
      <c r="V45" s="0"/>
      <c r="W45" s="0"/>
      <c r="X45" s="0"/>
      <c r="Y45" s="0"/>
    </row>
    <row r="46" s="1089" customFormat="true" ht="11.25" hidden="false" customHeight="false" outlineLevel="0" collapsed="false">
      <c r="A46" s="1101" t="str">
        <f aca="false">t1!A46</f>
        <v>POSIZIONE ECONOMICA A2</v>
      </c>
      <c r="B46" s="1102" t="str">
        <f aca="false">t1!B46</f>
        <v>025000</v>
      </c>
      <c r="C46" s="1103" t="n">
        <f aca="false">t1!L46+t1!M46</f>
        <v>0</v>
      </c>
      <c r="D46" s="1103" t="n">
        <f aca="false">(t1!L46+t1!M46)-SUM(t3!C46:F46,t3!I46:L46)+SUM(t3!M46:P46)</f>
        <v>0</v>
      </c>
      <c r="E46" s="1104" t="n">
        <f aca="false">t12!C46/12</f>
        <v>0</v>
      </c>
      <c r="F46" s="1104" t="str">
        <f aca="false">IF($D46&gt;0,((t11!C48+t11!D48)/$D46)," ")</f>
        <v> </v>
      </c>
      <c r="G46" s="1104" t="str">
        <f aca="false">IF($D46&gt;0,(SUM(t11!E48:N48)/$D46)," ")</f>
        <v> </v>
      </c>
      <c r="H46" s="1104" t="str">
        <f aca="false">IF($D46&gt;0,(SUM(t11!O48:R48)/$D46)," ")</f>
        <v> </v>
      </c>
      <c r="I46" s="1105" t="str">
        <f aca="false">IF($E46=0," ",(t12!D46)/$E46)</f>
        <v> </v>
      </c>
      <c r="J46" s="1105" t="str">
        <f aca="false">IF($E46=0," ",t12!E46/$E46)</f>
        <v> </v>
      </c>
      <c r="K46" s="1105" t="str">
        <f aca="false">IF($E46=0," ",t12!F46/$E46)</f>
        <v> </v>
      </c>
      <c r="L46" s="1105" t="str">
        <f aca="false">IF($E46=0," ",t12!G46/$E46)</f>
        <v> </v>
      </c>
      <c r="M46" s="1106" t="n">
        <f aca="false">SUM(I46:L46)</f>
        <v>0</v>
      </c>
      <c r="N46" s="1107" t="str">
        <f aca="false">IF($E46=0," ",t12!H46/$E46)</f>
        <v> </v>
      </c>
      <c r="O46" s="1107" t="str">
        <f aca="false">IF($E46=0," ",t12!I46/$E46)</f>
        <v> </v>
      </c>
      <c r="P46" s="1105" t="str">
        <f aca="false">IF($E46=0," ",t13!V46/$E46)</f>
        <v> </v>
      </c>
      <c r="Q46" s="1105" t="str">
        <f aca="false">IF($E46=0," ",SUM(t13!C46:J46)/$E46)</f>
        <v> </v>
      </c>
      <c r="R46" s="1105" t="str">
        <f aca="false">IF($E46=0," ",(SUM(t13!K46:S46)+t13!U46)/$E46)</f>
        <v> </v>
      </c>
      <c r="S46" s="1106" t="n">
        <f aca="false">SUM(P46:R46)</f>
        <v>0</v>
      </c>
      <c r="T46" s="1107" t="str">
        <f aca="false">IF($E46=0," ",t13!T46/$E46)</f>
        <v> </v>
      </c>
      <c r="V46" s="0"/>
      <c r="W46" s="0"/>
      <c r="X46" s="0"/>
      <c r="Y46" s="0"/>
    </row>
    <row r="47" s="1089" customFormat="true" ht="11.25" hidden="false" customHeight="false" outlineLevel="0" collapsed="false">
      <c r="A47" s="1101" t="str">
        <f aca="false">t1!A47</f>
        <v>POSIZIONE ECONOMICA DI ACCESSO A1</v>
      </c>
      <c r="B47" s="1102" t="str">
        <f aca="false">t1!B47</f>
        <v>053000</v>
      </c>
      <c r="C47" s="1103" t="n">
        <f aca="false">t1!L47+t1!M47</f>
        <v>0</v>
      </c>
      <c r="D47" s="1103" t="n">
        <f aca="false">(t1!L47+t1!M47)-SUM(t3!C47:F47,t3!I47:L47)+SUM(t3!M47:P47)</f>
        <v>0</v>
      </c>
      <c r="E47" s="1104" t="n">
        <f aca="false">t12!C47/12</f>
        <v>0</v>
      </c>
      <c r="F47" s="1104" t="str">
        <f aca="false">IF($D47&gt;0,((t11!C49+t11!D49)/$D47)," ")</f>
        <v> </v>
      </c>
      <c r="G47" s="1104" t="str">
        <f aca="false">IF($D47&gt;0,(SUM(t11!E49:N49)/$D47)," ")</f>
        <v> </v>
      </c>
      <c r="H47" s="1104" t="str">
        <f aca="false">IF($D47&gt;0,(SUM(t11!O49:R49)/$D47)," ")</f>
        <v> </v>
      </c>
      <c r="I47" s="1105" t="str">
        <f aca="false">IF($E47=0," ",(t12!D47)/$E47)</f>
        <v> </v>
      </c>
      <c r="J47" s="1105" t="str">
        <f aca="false">IF($E47=0," ",t12!E47/$E47)</f>
        <v> </v>
      </c>
      <c r="K47" s="1105" t="str">
        <f aca="false">IF($E47=0," ",t12!F47/$E47)</f>
        <v> </v>
      </c>
      <c r="L47" s="1105" t="str">
        <f aca="false">IF($E47=0," ",t12!G47/$E47)</f>
        <v> </v>
      </c>
      <c r="M47" s="1106" t="n">
        <f aca="false">SUM(I47:L47)</f>
        <v>0</v>
      </c>
      <c r="N47" s="1107" t="str">
        <f aca="false">IF($E47=0," ",t12!H47/$E47)</f>
        <v> </v>
      </c>
      <c r="O47" s="1107" t="str">
        <f aca="false">IF($E47=0," ",t12!I47/$E47)</f>
        <v> </v>
      </c>
      <c r="P47" s="1105" t="str">
        <f aca="false">IF($E47=0," ",t13!V47/$E47)</f>
        <v> </v>
      </c>
      <c r="Q47" s="1105" t="str">
        <f aca="false">IF($E47=0," ",SUM(t13!C47:J47)/$E47)</f>
        <v> </v>
      </c>
      <c r="R47" s="1105" t="str">
        <f aca="false">IF($E47=0," ",(SUM(t13!K47:S47)+t13!U47)/$E47)</f>
        <v> </v>
      </c>
      <c r="S47" s="1106" t="n">
        <f aca="false">SUM(P47:R47)</f>
        <v>0</v>
      </c>
      <c r="T47" s="1107" t="str">
        <f aca="false">IF($E47=0," ",t13!T47/$E47)</f>
        <v> </v>
      </c>
      <c r="V47" s="0"/>
      <c r="W47" s="0"/>
      <c r="X47" s="0"/>
      <c r="Y47" s="0"/>
    </row>
    <row r="48" s="1089" customFormat="true" ht="11.25" hidden="false" customHeight="false" outlineLevel="0" collapsed="false">
      <c r="A48" s="1101" t="str">
        <f aca="false">t1!A48</f>
        <v>CONTRATTISTI (a)</v>
      </c>
      <c r="B48" s="1102" t="str">
        <f aca="false">t1!B48</f>
        <v>000061</v>
      </c>
      <c r="C48" s="1103" t="n">
        <f aca="false">t1!L48+t1!M48</f>
        <v>0</v>
      </c>
      <c r="D48" s="1103" t="n">
        <f aca="false">(t1!L48+t1!M48)-SUM(t3!C48:F48,t3!I48:L48)+SUM(t3!M48:P48)</f>
        <v>0</v>
      </c>
      <c r="E48" s="1104" t="n">
        <f aca="false">t12!C48/12</f>
        <v>0</v>
      </c>
      <c r="F48" s="1104" t="str">
        <f aca="false">IF($D48&gt;0,((t11!C50+t11!D50)/$D48)," ")</f>
        <v> </v>
      </c>
      <c r="G48" s="1104" t="str">
        <f aca="false">IF($D48&gt;0,(SUM(t11!E50:N50)/$D48)," ")</f>
        <v> </v>
      </c>
      <c r="H48" s="1104" t="str">
        <f aca="false">IF($D48&gt;0,(SUM(t11!O50:R50)/$D48)," ")</f>
        <v> </v>
      </c>
      <c r="I48" s="1105" t="str">
        <f aca="false">IF($E48=0," ",(t12!D48)/$E48)</f>
        <v> </v>
      </c>
      <c r="J48" s="1105" t="str">
        <f aca="false">IF($E48=0," ",t12!E48/$E48)</f>
        <v> </v>
      </c>
      <c r="K48" s="1105" t="str">
        <f aca="false">IF($E48=0," ",t12!F48/$E48)</f>
        <v> </v>
      </c>
      <c r="L48" s="1105" t="str">
        <f aca="false">IF($E48=0," ",t12!G48/$E48)</f>
        <v> </v>
      </c>
      <c r="M48" s="1106" t="n">
        <f aca="false">SUM(I48:L48)</f>
        <v>0</v>
      </c>
      <c r="N48" s="1107" t="str">
        <f aca="false">IF($E48=0," ",t12!H48/$E48)</f>
        <v> </v>
      </c>
      <c r="O48" s="1107" t="str">
        <f aca="false">IF($E48=0," ",t12!I48/$E48)</f>
        <v> </v>
      </c>
      <c r="P48" s="1105" t="str">
        <f aca="false">IF($E48=0," ",t13!V48/$E48)</f>
        <v> </v>
      </c>
      <c r="Q48" s="1105" t="str">
        <f aca="false">IF($E48=0," ",SUM(t13!C48:J48)/$E48)</f>
        <v> </v>
      </c>
      <c r="R48" s="1105" t="str">
        <f aca="false">IF($E48=0," ",(SUM(t13!K48:S48)+t13!U48)/$E48)</f>
        <v> </v>
      </c>
      <c r="S48" s="1106" t="n">
        <f aca="false">SUM(P48:R48)</f>
        <v>0</v>
      </c>
      <c r="T48" s="1107" t="str">
        <f aca="false">IF($E48=0," ",t13!T48/$E48)</f>
        <v> </v>
      </c>
      <c r="V48" s="0"/>
      <c r="W48" s="0"/>
      <c r="X48" s="0"/>
      <c r="Y48" s="0"/>
    </row>
    <row r="49" s="1089" customFormat="true" ht="11.25" hidden="false" customHeight="false" outlineLevel="0" collapsed="false">
      <c r="A49" s="1101" t="str">
        <f aca="false">t1!A49</f>
        <v>COLLABORATORE A T.D. ART. 90 TUEL (b)</v>
      </c>
      <c r="B49" s="1102" t="str">
        <f aca="false">t1!B49</f>
        <v>000096</v>
      </c>
      <c r="C49" s="1103" t="n">
        <f aca="false">t1!L49+t1!M49</f>
        <v>0</v>
      </c>
      <c r="D49" s="1103" t="n">
        <f aca="false">(t1!L49+t1!M49)-SUM(t3!C49:F49,t3!I49:L49)+SUM(t3!M49:P49)</f>
        <v>0</v>
      </c>
      <c r="E49" s="1104" t="n">
        <f aca="false">t12!C49/12</f>
        <v>0</v>
      </c>
      <c r="F49" s="1104" t="str">
        <f aca="false">IF($D49&gt;0,((t11!C51+t11!D51)/$D49)," ")</f>
        <v> </v>
      </c>
      <c r="G49" s="1104" t="str">
        <f aca="false">IF($D49&gt;0,(SUM(t11!E51:N51)/$D49)," ")</f>
        <v> </v>
      </c>
      <c r="H49" s="1104" t="str">
        <f aca="false">IF($D49&gt;0,(SUM(t11!O51:R51)/$D49)," ")</f>
        <v> </v>
      </c>
      <c r="I49" s="1105" t="str">
        <f aca="false">IF($E49=0," ",(t12!D49)/$E49)</f>
        <v> </v>
      </c>
      <c r="J49" s="1105" t="str">
        <f aca="false">IF($E49=0," ",t12!E49/$E49)</f>
        <v> </v>
      </c>
      <c r="K49" s="1105" t="str">
        <f aca="false">IF($E49=0," ",t12!F49/$E49)</f>
        <v> </v>
      </c>
      <c r="L49" s="1105" t="str">
        <f aca="false">IF($E49=0," ",t12!G49/$E49)</f>
        <v> </v>
      </c>
      <c r="M49" s="1106" t="n">
        <f aca="false">SUM(I49:L49)</f>
        <v>0</v>
      </c>
      <c r="N49" s="1107" t="str">
        <f aca="false">IF($E49=0," ",t12!H49/$E49)</f>
        <v> </v>
      </c>
      <c r="O49" s="1107" t="str">
        <f aca="false">IF($E49=0," ",t12!I49/$E49)</f>
        <v> </v>
      </c>
      <c r="P49" s="1105" t="str">
        <f aca="false">IF($E49=0," ",t13!V49/$E49)</f>
        <v> </v>
      </c>
      <c r="Q49" s="1105" t="str">
        <f aca="false">IF($E49=0," ",SUM(t13!C49:J49)/$E49)</f>
        <v> </v>
      </c>
      <c r="R49" s="1105" t="str">
        <f aca="false">IF($E49=0," ",(SUM(t13!K49:S49)+t13!U49)/$E49)</f>
        <v> </v>
      </c>
      <c r="S49" s="1106" t="n">
        <f aca="false">SUM(P49:R49)</f>
        <v>0</v>
      </c>
      <c r="T49" s="1107" t="str">
        <f aca="false">IF($E49=0," ",t13!T49/$E49)</f>
        <v> </v>
      </c>
      <c r="V49" s="0"/>
      <c r="W49" s="0"/>
      <c r="X49" s="0"/>
      <c r="Y49" s="0"/>
    </row>
    <row r="51" customFormat="false" ht="11.25" hidden="false" customHeight="false" outlineLevel="0" collapsed="false">
      <c r="A51" s="267" t="str">
        <f aca="false">"(*)  Personale presente al 31/12/"&amp;t1!M1&amp;" di T1 - personale dell'amministrazione comandato/distaccato, fuori ruolo e in esonero di T3 + personale esterno comandato/distaccato e fuori ruolo di T3"</f>
        <v>(*)  Personale presente al 31/12/2017 di T1 - personale dell'amministrazione comandato/distaccato, fuori ruolo e in esonero di T3 + personale esterno comandato/distaccato e fuori ruolo di T3</v>
      </c>
    </row>
    <row r="52" customFormat="false" ht="11.25" hidden="false" customHeight="false" outlineLevel="0" collapsed="false">
      <c r="A52" s="267" t="s">
        <v>971</v>
      </c>
    </row>
  </sheetData>
  <sheetProtection sheet="true" password="ea98" formatColumns="false" selectLockedCells="true" selectUnlockedCells="true"/>
  <mergeCells count="4">
    <mergeCell ref="A1:I1"/>
    <mergeCell ref="F4:H4"/>
    <mergeCell ref="I4:O4"/>
    <mergeCell ref="P4:T4"/>
  </mergeCells>
  <printOptions headings="false" gridLines="false" gridLinesSet="true" horizontalCentered="true" verticalCentered="true"/>
  <pageMargins left="0.196527777777778" right="0.196527777777778" top="0.196527777777778" bottom="0.157638888888889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7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27" activePane="bottomLeft" state="frozen"/>
      <selection pane="topLeft" activeCell="A1" activeCellId="0" sqref="A1"/>
      <selection pane="bottomLeft" activeCell="C2" activeCellId="0" sqref="C2"/>
    </sheetView>
  </sheetViews>
  <sheetFormatPr defaultColWidth="9.328125" defaultRowHeight="11.25" zeroHeight="false" outlineLevelRow="0" outlineLevelCol="0"/>
  <cols>
    <col collapsed="false" customWidth="true" hidden="false" outlineLevel="0" max="1" min="1" style="267" width="37.82"/>
    <col collapsed="false" customWidth="true" hidden="false" outlineLevel="0" max="2" min="2" style="268" width="9.99"/>
    <col collapsed="false" customWidth="true" hidden="false" outlineLevel="0" max="7" min="3" style="268" width="13.33"/>
    <col collapsed="false" customWidth="true" hidden="false" outlineLevel="0" max="8" min="8" style="268" width="14.99"/>
    <col collapsed="false" customWidth="true" hidden="false" outlineLevel="0" max="10" min="9" style="268" width="13.33"/>
    <col collapsed="false" customWidth="false" hidden="false" outlineLevel="0" max="257" min="11" style="267" width="9.33"/>
  </cols>
  <sheetData>
    <row r="1" customFormat="fals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F1" s="406"/>
      <c r="G1" s="406"/>
      <c r="H1" s="406"/>
      <c r="I1" s="1108"/>
      <c r="J1" s="321"/>
      <c r="K1" s="320"/>
      <c r="M1" s="0"/>
    </row>
    <row r="2" customFormat="false" ht="21" hidden="false" customHeight="true" outlineLevel="0" collapsed="false">
      <c r="B2" s="267"/>
      <c r="C2" s="267"/>
      <c r="D2" s="1090"/>
      <c r="E2" s="1090"/>
      <c r="F2" s="1090"/>
      <c r="G2" s="1090"/>
      <c r="H2" s="1090"/>
      <c r="I2" s="1090"/>
      <c r="J2" s="1090"/>
      <c r="K2" s="320"/>
      <c r="M2" s="0"/>
    </row>
    <row r="3" s="1092" customFormat="true" ht="21" hidden="false" customHeight="true" outlineLevel="0" collapsed="false">
      <c r="A3" s="1092" t="str">
        <f aca="false">"Tavola di coerenza tra presenti al 31.12."&amp;t1!M1&amp;" e presenti al 31.12."&amp;t1!M1-1&amp;" (Squadratura 1)"</f>
        <v>Tavola di coerenza tra presenti al 31.12.2017 e presenti al 31.12.2016 (Squadratura 1)</v>
      </c>
      <c r="B3" s="1109"/>
    </row>
    <row r="4" customFormat="false" ht="36.75" hidden="false" customHeight="true" outlineLevel="0" collapsed="false">
      <c r="A4" s="1110" t="s">
        <v>972</v>
      </c>
      <c r="B4" s="1111" t="s">
        <v>961</v>
      </c>
      <c r="C4" s="1111" t="str">
        <f aca="false">"Presenti 31.12."&amp;t1!M1-1&amp;" (Tab 1)"</f>
        <v>Presenti 31.12.2016 (Tab 1)</v>
      </c>
      <c r="D4" s="1111" t="s">
        <v>973</v>
      </c>
      <c r="E4" s="1111" t="s">
        <v>974</v>
      </c>
      <c r="F4" s="1111" t="s">
        <v>975</v>
      </c>
      <c r="G4" s="1111" t="s">
        <v>976</v>
      </c>
      <c r="H4" s="1111" t="str">
        <f aca="false">"Presenti 31.12."&amp;t1!M1&amp;" (Calcolati)"</f>
        <v>Presenti 31.12.2017 (Calcolati)</v>
      </c>
      <c r="I4" s="1111" t="str">
        <f aca="false">"Presenti 31.12."&amp;t1!M1&amp;" (Tab 1)"</f>
        <v>Presenti 31.12.2017 (Tab 1)</v>
      </c>
      <c r="J4" s="1111" t="s">
        <v>977</v>
      </c>
    </row>
    <row r="5" customFormat="false" ht="11.25" hidden="false" customHeight="false" outlineLevel="0" collapsed="false">
      <c r="A5" s="1112"/>
      <c r="B5" s="1111"/>
      <c r="C5" s="1113" t="s">
        <v>978</v>
      </c>
      <c r="D5" s="1113" t="s">
        <v>979</v>
      </c>
      <c r="E5" s="1113" t="s">
        <v>980</v>
      </c>
      <c r="F5" s="1113" t="s">
        <v>981</v>
      </c>
      <c r="G5" s="1113" t="s">
        <v>982</v>
      </c>
      <c r="H5" s="1113" t="s">
        <v>983</v>
      </c>
      <c r="I5" s="1113" t="s">
        <v>984</v>
      </c>
      <c r="J5" s="1113" t="s">
        <v>985</v>
      </c>
    </row>
    <row r="6" customFormat="false" ht="14.1" hidden="false" customHeight="true" outlineLevel="0" collapsed="false">
      <c r="A6" s="429" t="str">
        <f aca="false">t1!A6</f>
        <v>SEGRETARIO A</v>
      </c>
      <c r="B6" s="1114" t="str">
        <f aca="false">t1!B6</f>
        <v>0D0102</v>
      </c>
      <c r="C6" s="1115" t="n">
        <f aca="false">t1!C6+t1!D6</f>
        <v>0</v>
      </c>
      <c r="D6" s="1115" t="n">
        <f aca="false">t5!S7+t5!T7</f>
        <v>0</v>
      </c>
      <c r="E6" s="1116" t="n">
        <f aca="false">t6!U7+t6!V7</f>
        <v>0</v>
      </c>
      <c r="F6" s="1116" t="n">
        <f aca="false">t4!AU6</f>
        <v>0</v>
      </c>
      <c r="G6" s="1116" t="n">
        <f aca="false">t4!C50</f>
        <v>0</v>
      </c>
      <c r="H6" s="1116" t="n">
        <f aca="false">C6-D6+E6-F6+G6</f>
        <v>0</v>
      </c>
      <c r="I6" s="1116" t="n">
        <f aca="false">t1!L6+t1!M6</f>
        <v>0</v>
      </c>
      <c r="J6" s="1117" t="str">
        <f aca="false">IF(H6=I6,"OK","ERRORE")</f>
        <v>OK</v>
      </c>
    </row>
    <row r="7" customFormat="false" ht="14.1" hidden="false" customHeight="true" outlineLevel="0" collapsed="false">
      <c r="A7" s="429" t="str">
        <f aca="false">t1!A7</f>
        <v>SEGRETARIO B</v>
      </c>
      <c r="B7" s="1114" t="str">
        <f aca="false">t1!B7</f>
        <v>0D0103</v>
      </c>
      <c r="C7" s="1115" t="n">
        <f aca="false">t1!C7+t1!D7</f>
        <v>0</v>
      </c>
      <c r="D7" s="1115" t="n">
        <f aca="false">t5!S8+t5!T8</f>
        <v>0</v>
      </c>
      <c r="E7" s="1116" t="n">
        <f aca="false">t6!U8+t6!V8</f>
        <v>0</v>
      </c>
      <c r="F7" s="1116" t="n">
        <f aca="false">t4!AU7</f>
        <v>0</v>
      </c>
      <c r="G7" s="1116" t="n">
        <f aca="false">t4!D50</f>
        <v>0</v>
      </c>
      <c r="H7" s="1116" t="n">
        <f aca="false">C7-D7+E7-F7+G7</f>
        <v>0</v>
      </c>
      <c r="I7" s="1116" t="n">
        <f aca="false">t1!L7+t1!M7</f>
        <v>0</v>
      </c>
      <c r="J7" s="1117" t="str">
        <f aca="false">IF(H7=I7,"OK","ERRORE")</f>
        <v>OK</v>
      </c>
    </row>
    <row r="8" customFormat="false" ht="14.1" hidden="false" customHeight="true" outlineLevel="0" collapsed="false">
      <c r="A8" s="429" t="str">
        <f aca="false">t1!A8</f>
        <v>SEGRETARIO C</v>
      </c>
      <c r="B8" s="1114" t="str">
        <f aca="false">t1!B8</f>
        <v>0D0485</v>
      </c>
      <c r="C8" s="1115" t="n">
        <f aca="false">t1!C8+t1!D8</f>
        <v>0</v>
      </c>
      <c r="D8" s="1115" t="n">
        <f aca="false">t5!S9+t5!T9</f>
        <v>0</v>
      </c>
      <c r="E8" s="1116" t="n">
        <f aca="false">t6!U9+t6!V9</f>
        <v>0</v>
      </c>
      <c r="F8" s="1116" t="n">
        <f aca="false">t4!AU8</f>
        <v>0</v>
      </c>
      <c r="G8" s="1116" t="n">
        <f aca="false">t4!E50</f>
        <v>0</v>
      </c>
      <c r="H8" s="1116" t="n">
        <f aca="false">C8-D8+E8-F8+G8</f>
        <v>0</v>
      </c>
      <c r="I8" s="1116" t="n">
        <f aca="false">t1!L8+t1!M8</f>
        <v>0</v>
      </c>
      <c r="J8" s="1117" t="str">
        <f aca="false">IF(H8=I8,"OK","ERRORE")</f>
        <v>OK</v>
      </c>
    </row>
    <row r="9" customFormat="false" ht="14.1" hidden="false" customHeight="true" outlineLevel="0" collapsed="false">
      <c r="A9" s="429" t="str">
        <f aca="false">t1!A9</f>
        <v>SEGRETARIO GENERALE CCIAA</v>
      </c>
      <c r="B9" s="1114" t="str">
        <f aca="false">t1!B9</f>
        <v>0D0104</v>
      </c>
      <c r="C9" s="1115" t="n">
        <f aca="false">t1!C9+t1!D9</f>
        <v>0</v>
      </c>
      <c r="D9" s="1115" t="n">
        <f aca="false">t5!S10+t5!T10</f>
        <v>0</v>
      </c>
      <c r="E9" s="1116" t="n">
        <f aca="false">t6!U10+t6!V10</f>
        <v>0</v>
      </c>
      <c r="F9" s="1116" t="n">
        <f aca="false">t4!AU9</f>
        <v>0</v>
      </c>
      <c r="G9" s="1116" t="n">
        <f aca="false">t4!F50</f>
        <v>0</v>
      </c>
      <c r="H9" s="1116" t="n">
        <f aca="false">C9-D9+E9-F9+G9</f>
        <v>0</v>
      </c>
      <c r="I9" s="1116" t="n">
        <f aca="false">t1!L9+t1!M9</f>
        <v>0</v>
      </c>
      <c r="J9" s="1117" t="str">
        <f aca="false">IF(H9=I9,"OK","ERRORE")</f>
        <v>OK</v>
      </c>
    </row>
    <row r="10" customFormat="false" ht="14.1" hidden="false" customHeight="true" outlineLevel="0" collapsed="false">
      <c r="A10" s="429" t="str">
        <f aca="false">t1!A10</f>
        <v>DIRETTORE  GENERALE</v>
      </c>
      <c r="B10" s="1114" t="str">
        <f aca="false">t1!B10</f>
        <v>0D0097</v>
      </c>
      <c r="C10" s="1115" t="n">
        <f aca="false">t1!C10+t1!D10</f>
        <v>0</v>
      </c>
      <c r="D10" s="1115" t="n">
        <f aca="false">t5!S11+t5!T11</f>
        <v>0</v>
      </c>
      <c r="E10" s="1116" t="n">
        <f aca="false">t6!U11+t6!V11</f>
        <v>0</v>
      </c>
      <c r="F10" s="1116" t="n">
        <f aca="false">t4!AU10</f>
        <v>0</v>
      </c>
      <c r="G10" s="1116" t="n">
        <f aca="false">t4!G50</f>
        <v>0</v>
      </c>
      <c r="H10" s="1116" t="n">
        <f aca="false">C10-D10+E10-F10+G10</f>
        <v>0</v>
      </c>
      <c r="I10" s="1116" t="n">
        <f aca="false">t1!L10+t1!M10</f>
        <v>0</v>
      </c>
      <c r="J10" s="1117" t="str">
        <f aca="false">IF(H10=I10,"OK","ERRORE")</f>
        <v>OK</v>
      </c>
    </row>
    <row r="11" customFormat="false" ht="14.1" hidden="false" customHeight="true" outlineLevel="0" collapsed="false">
      <c r="A11" s="429" t="str">
        <f aca="false">t1!A11</f>
        <v>DIRIGENTE FUORI D.O. art.110 c.2 TUEL</v>
      </c>
      <c r="B11" s="1114" t="str">
        <f aca="false">t1!B11</f>
        <v>0D0098</v>
      </c>
      <c r="C11" s="1115" t="n">
        <f aca="false">t1!C11+t1!D11</f>
        <v>0</v>
      </c>
      <c r="D11" s="1115" t="n">
        <f aca="false">t5!S12+t5!T12</f>
        <v>0</v>
      </c>
      <c r="E11" s="1116" t="n">
        <f aca="false">t6!U12+t6!V12</f>
        <v>0</v>
      </c>
      <c r="F11" s="1116" t="n">
        <f aca="false">t4!AU11</f>
        <v>0</v>
      </c>
      <c r="G11" s="1116" t="n">
        <f aca="false">t4!H50</f>
        <v>0</v>
      </c>
      <c r="H11" s="1116" t="n">
        <f aca="false">C11-D11+E11-F11+G11</f>
        <v>0</v>
      </c>
      <c r="I11" s="1116" t="n">
        <f aca="false">t1!L11+t1!M11</f>
        <v>0</v>
      </c>
      <c r="J11" s="1117" t="str">
        <f aca="false">IF(H11=I11,"OK","ERRORE")</f>
        <v>OK</v>
      </c>
    </row>
    <row r="12" customFormat="false" ht="14.1" hidden="false" customHeight="true" outlineLevel="0" collapsed="false">
      <c r="A12" s="429" t="str">
        <f aca="false">t1!A12</f>
        <v>ALTE SPECIALIZZ. FUORI D.O.art.110 c.2 TUEL</v>
      </c>
      <c r="B12" s="1114" t="str">
        <f aca="false">t1!B12</f>
        <v>0D0095</v>
      </c>
      <c r="C12" s="1115" t="n">
        <f aca="false">t1!C12+t1!D12</f>
        <v>0</v>
      </c>
      <c r="D12" s="1115" t="n">
        <f aca="false">t5!S13+t5!T13</f>
        <v>0</v>
      </c>
      <c r="E12" s="1116" t="n">
        <f aca="false">t6!U13+t6!V13</f>
        <v>0</v>
      </c>
      <c r="F12" s="1116" t="n">
        <f aca="false">t4!AU12</f>
        <v>0</v>
      </c>
      <c r="G12" s="1116" t="n">
        <f aca="false">t4!I50</f>
        <v>0</v>
      </c>
      <c r="H12" s="1116" t="n">
        <f aca="false">C12-D12+E12-F12+G12</f>
        <v>0</v>
      </c>
      <c r="I12" s="1116" t="n">
        <f aca="false">t1!L12+t1!M12</f>
        <v>0</v>
      </c>
      <c r="J12" s="1117" t="str">
        <f aca="false">IF(H12=I12,"OK","ERRORE")</f>
        <v>OK</v>
      </c>
    </row>
    <row r="13" customFormat="false" ht="14.1" hidden="false" customHeight="true" outlineLevel="0" collapsed="false">
      <c r="A13" s="429" t="str">
        <f aca="false">t1!A13</f>
        <v>DIRIGENTE A TEMPO INDETERMINATO</v>
      </c>
      <c r="B13" s="1114" t="str">
        <f aca="false">t1!B13</f>
        <v>0D0164</v>
      </c>
      <c r="C13" s="1115" t="n">
        <f aca="false">t1!C13+t1!D13</f>
        <v>1</v>
      </c>
      <c r="D13" s="1115" t="n">
        <f aca="false">t5!S14+t5!T14</f>
        <v>1</v>
      </c>
      <c r="E13" s="1116" t="n">
        <f aca="false">t6!U14+t6!V14</f>
        <v>0</v>
      </c>
      <c r="F13" s="1116" t="n">
        <f aca="false">t4!AU13</f>
        <v>0</v>
      </c>
      <c r="G13" s="1116" t="n">
        <f aca="false">t4!J50</f>
        <v>0</v>
      </c>
      <c r="H13" s="1116" t="n">
        <f aca="false">C13-D13+E13-F13+G13</f>
        <v>0</v>
      </c>
      <c r="I13" s="1116" t="n">
        <f aca="false">t1!L13+t1!M13</f>
        <v>0</v>
      </c>
      <c r="J13" s="1117" t="str">
        <f aca="false">IF(H13=I13,"OK","ERRORE")</f>
        <v>OK</v>
      </c>
    </row>
    <row r="14" customFormat="false" ht="14.1" hidden="false" customHeight="true" outlineLevel="0" collapsed="false">
      <c r="A14" s="429" t="str">
        <f aca="false">t1!A14</f>
        <v>DIRIGENTE A TEMPO DET.TO  ART.110 C.1 TUEL</v>
      </c>
      <c r="B14" s="1114" t="str">
        <f aca="false">t1!B14</f>
        <v>0D0165</v>
      </c>
      <c r="C14" s="1115" t="n">
        <f aca="false">t1!C14+t1!D14</f>
        <v>1</v>
      </c>
      <c r="D14" s="1115" t="n">
        <f aca="false">t5!S15+t5!T15</f>
        <v>0</v>
      </c>
      <c r="E14" s="1116" t="n">
        <f aca="false">t6!U15+t6!V15</f>
        <v>0</v>
      </c>
      <c r="F14" s="1116" t="n">
        <f aca="false">t4!AU14</f>
        <v>0</v>
      </c>
      <c r="G14" s="1116" t="n">
        <f aca="false">t4!K50</f>
        <v>0</v>
      </c>
      <c r="H14" s="1116" t="n">
        <f aca="false">C14-D14+E14-F14+G14</f>
        <v>1</v>
      </c>
      <c r="I14" s="1116" t="n">
        <f aca="false">t1!L14+t1!M14</f>
        <v>1</v>
      </c>
      <c r="J14" s="1117" t="str">
        <f aca="false">IF(H14=I14,"OK","ERRORE")</f>
        <v>OK</v>
      </c>
    </row>
    <row r="15" customFormat="false" ht="14.1" hidden="false" customHeight="true" outlineLevel="0" collapsed="false">
      <c r="A15" s="429" t="str">
        <f aca="false">t1!A15</f>
        <v>ALTE SPECIALIZZ. IN D.O. art.110 c.1 TUEL</v>
      </c>
      <c r="B15" s="1114" t="str">
        <f aca="false">t1!B15</f>
        <v>0D0I95</v>
      </c>
      <c r="C15" s="1115" t="n">
        <f aca="false">t1!C15+t1!D15</f>
        <v>0</v>
      </c>
      <c r="D15" s="1115" t="n">
        <f aca="false">t5!S16+t5!T16</f>
        <v>0</v>
      </c>
      <c r="E15" s="1116" t="n">
        <f aca="false">t6!U16+t6!V16</f>
        <v>0</v>
      </c>
      <c r="F15" s="1116" t="n">
        <f aca="false">t4!AU15</f>
        <v>0</v>
      </c>
      <c r="G15" s="1116" t="n">
        <f aca="false">t4!L50</f>
        <v>0</v>
      </c>
      <c r="H15" s="1116" t="n">
        <f aca="false">C15-D15+E15-F15+G15</f>
        <v>0</v>
      </c>
      <c r="I15" s="1116" t="n">
        <f aca="false">t1!L15+t1!M15</f>
        <v>0</v>
      </c>
      <c r="J15" s="1117" t="str">
        <f aca="false">IF(H15=I15,"OK","ERRORE")</f>
        <v>OK</v>
      </c>
    </row>
    <row r="16" customFormat="false" ht="14.1" hidden="false" customHeight="true" outlineLevel="0" collapsed="false">
      <c r="A16" s="429" t="str">
        <f aca="false">t1!A16</f>
        <v>POSIZ. ECON. D6 - PROFILI ACCESSO D3</v>
      </c>
      <c r="B16" s="1114" t="str">
        <f aca="false">t1!B16</f>
        <v>0D6A00</v>
      </c>
      <c r="C16" s="1115" t="n">
        <f aca="false">t1!C16+t1!D16</f>
        <v>3</v>
      </c>
      <c r="D16" s="1115" t="n">
        <f aca="false">t5!S17+t5!T17</f>
        <v>1</v>
      </c>
      <c r="E16" s="1116" t="n">
        <f aca="false">t6!U17+t6!V17</f>
        <v>0</v>
      </c>
      <c r="F16" s="1116" t="n">
        <f aca="false">t4!AU16</f>
        <v>0</v>
      </c>
      <c r="G16" s="1116" t="n">
        <f aca="false">t4!M50</f>
        <v>0</v>
      </c>
      <c r="H16" s="1116" t="n">
        <f aca="false">C16-D16+E16-F16+G16</f>
        <v>2</v>
      </c>
      <c r="I16" s="1116" t="n">
        <f aca="false">t1!L16+t1!M16</f>
        <v>2</v>
      </c>
      <c r="J16" s="1117" t="str">
        <f aca="false">IF(H16=I16,"OK","ERRORE")</f>
        <v>OK</v>
      </c>
    </row>
    <row r="17" customFormat="false" ht="14.1" hidden="false" customHeight="true" outlineLevel="0" collapsed="false">
      <c r="A17" s="429" t="str">
        <f aca="false">t1!A17</f>
        <v>POSIZ. ECON. D6 - PROFILO ACCESSO D1</v>
      </c>
      <c r="B17" s="1114" t="str">
        <f aca="false">t1!B17</f>
        <v>0D6000</v>
      </c>
      <c r="C17" s="1115" t="n">
        <f aca="false">t1!C17+t1!D17</f>
        <v>2</v>
      </c>
      <c r="D17" s="1115" t="n">
        <f aca="false">t5!S18+t5!T18</f>
        <v>1</v>
      </c>
      <c r="E17" s="1116" t="n">
        <f aca="false">t6!U18+t6!V18</f>
        <v>0</v>
      </c>
      <c r="F17" s="1116" t="n">
        <f aca="false">t4!AU17</f>
        <v>0</v>
      </c>
      <c r="G17" s="1116" t="n">
        <f aca="false">t4!N50</f>
        <v>2</v>
      </c>
      <c r="H17" s="1116" t="n">
        <f aca="false">C17-D17+E17-F17+G17</f>
        <v>3</v>
      </c>
      <c r="I17" s="1116" t="n">
        <f aca="false">t1!L17+t1!M17</f>
        <v>3</v>
      </c>
      <c r="J17" s="1117" t="str">
        <f aca="false">IF(H17=I17,"OK","ERRORE")</f>
        <v>OK</v>
      </c>
    </row>
    <row r="18" customFormat="false" ht="14.1" hidden="false" customHeight="true" outlineLevel="0" collapsed="false">
      <c r="A18" s="429" t="str">
        <f aca="false">t1!A18</f>
        <v>POSIZ. ECON. D5 PROFILI ACCESSO D3</v>
      </c>
      <c r="B18" s="1114" t="str">
        <f aca="false">t1!B18</f>
        <v>052486</v>
      </c>
      <c r="C18" s="1115" t="n">
        <f aca="false">t1!C18+t1!D18</f>
        <v>0</v>
      </c>
      <c r="D18" s="1115" t="n">
        <f aca="false">t5!S19+t5!T19</f>
        <v>0</v>
      </c>
      <c r="E18" s="1116" t="n">
        <f aca="false">t6!U19+t6!V19</f>
        <v>0</v>
      </c>
      <c r="F18" s="1116" t="n">
        <f aca="false">t4!AU18</f>
        <v>0</v>
      </c>
      <c r="G18" s="1116" t="n">
        <f aca="false">t4!O50</f>
        <v>0</v>
      </c>
      <c r="H18" s="1116" t="n">
        <f aca="false">C18-D18+E18-F18+G18</f>
        <v>0</v>
      </c>
      <c r="I18" s="1116" t="n">
        <f aca="false">t1!L18+t1!M18</f>
        <v>0</v>
      </c>
      <c r="J18" s="1117" t="str">
        <f aca="false">IF(H18=I18,"OK","ERRORE")</f>
        <v>OK</v>
      </c>
    </row>
    <row r="19" customFormat="false" ht="14.1" hidden="false" customHeight="true" outlineLevel="0" collapsed="false">
      <c r="A19" s="429" t="str">
        <f aca="false">t1!A19</f>
        <v>POSIZ. ECON. D5 PROFILI ACCESSO D1</v>
      </c>
      <c r="B19" s="1114" t="str">
        <f aca="false">t1!B19</f>
        <v>052487</v>
      </c>
      <c r="C19" s="1115" t="n">
        <f aca="false">t1!C19+t1!D19</f>
        <v>2</v>
      </c>
      <c r="D19" s="1115" t="n">
        <f aca="false">t5!S20+t5!T20</f>
        <v>0</v>
      </c>
      <c r="E19" s="1116" t="n">
        <f aca="false">t6!U20+t6!V20</f>
        <v>0</v>
      </c>
      <c r="F19" s="1116" t="n">
        <f aca="false">t4!AU19</f>
        <v>2</v>
      </c>
      <c r="G19" s="1116" t="n">
        <f aca="false">t4!P50</f>
        <v>0</v>
      </c>
      <c r="H19" s="1116" t="n">
        <f aca="false">C19-D19+E19-F19+G19</f>
        <v>0</v>
      </c>
      <c r="I19" s="1116" t="n">
        <f aca="false">t1!L19+t1!M19</f>
        <v>0</v>
      </c>
      <c r="J19" s="1117" t="str">
        <f aca="false">IF(H19=I19,"OK","ERRORE")</f>
        <v>OK</v>
      </c>
    </row>
    <row r="20" customFormat="false" ht="14.1" hidden="false" customHeight="true" outlineLevel="0" collapsed="false">
      <c r="A20" s="429" t="str">
        <f aca="false">t1!A20</f>
        <v>POSIZ. ECON. D4 PROFILI ACCESSO D3</v>
      </c>
      <c r="B20" s="1114" t="str">
        <f aca="false">t1!B20</f>
        <v>051488</v>
      </c>
      <c r="C20" s="1115" t="n">
        <f aca="false">t1!C20+t1!D20</f>
        <v>0</v>
      </c>
      <c r="D20" s="1115" t="n">
        <f aca="false">t5!S21+t5!T21</f>
        <v>0</v>
      </c>
      <c r="E20" s="1116" t="n">
        <f aca="false">t6!U21+t6!V21</f>
        <v>0</v>
      </c>
      <c r="F20" s="1116" t="n">
        <f aca="false">t4!AU20</f>
        <v>0</v>
      </c>
      <c r="G20" s="1116" t="n">
        <f aca="false">t4!Q50</f>
        <v>0</v>
      </c>
      <c r="H20" s="1116" t="n">
        <f aca="false">C20-D20+E20-F20+G20</f>
        <v>0</v>
      </c>
      <c r="I20" s="1116" t="n">
        <f aca="false">t1!L20+t1!M20</f>
        <v>0</v>
      </c>
      <c r="J20" s="1117" t="str">
        <f aca="false">IF(H20=I20,"OK","ERRORE")</f>
        <v>OK</v>
      </c>
    </row>
    <row r="21" customFormat="false" ht="14.1" hidden="false" customHeight="true" outlineLevel="0" collapsed="false">
      <c r="A21" s="429" t="str">
        <f aca="false">t1!A21</f>
        <v>POSIZ. ECON. D4 PROFILI ACCESSO D1</v>
      </c>
      <c r="B21" s="1114" t="str">
        <f aca="false">t1!B21</f>
        <v>051489</v>
      </c>
      <c r="C21" s="1115" t="n">
        <f aca="false">t1!C21+t1!D21</f>
        <v>0</v>
      </c>
      <c r="D21" s="1115" t="n">
        <f aca="false">t5!S22+t5!T22</f>
        <v>0</v>
      </c>
      <c r="E21" s="1116" t="n">
        <f aca="false">t6!U22+t6!V22</f>
        <v>0</v>
      </c>
      <c r="F21" s="1116" t="n">
        <f aca="false">t4!AU21</f>
        <v>0</v>
      </c>
      <c r="G21" s="1116" t="n">
        <f aca="false">t4!R50</f>
        <v>0</v>
      </c>
      <c r="H21" s="1116" t="n">
        <f aca="false">C21-D21+E21-F21+G21</f>
        <v>0</v>
      </c>
      <c r="I21" s="1116" t="n">
        <f aca="false">t1!L21+t1!M21</f>
        <v>0</v>
      </c>
      <c r="J21" s="1117" t="str">
        <f aca="false">IF(H21=I21,"OK","ERRORE")</f>
        <v>OK</v>
      </c>
    </row>
    <row r="22" customFormat="false" ht="14.1" hidden="false" customHeight="true" outlineLevel="0" collapsed="false">
      <c r="A22" s="429" t="str">
        <f aca="false">t1!A22</f>
        <v>POSIZIONE ECONOMICA DI ACCESSO D3</v>
      </c>
      <c r="B22" s="1114" t="str">
        <f aca="false">t1!B22</f>
        <v>058000</v>
      </c>
      <c r="C22" s="1115" t="n">
        <f aca="false">t1!C22+t1!D22</f>
        <v>0</v>
      </c>
      <c r="D22" s="1115" t="n">
        <f aca="false">t5!S23+t5!T23</f>
        <v>0</v>
      </c>
      <c r="E22" s="1116" t="n">
        <f aca="false">t6!U23+t6!V23</f>
        <v>0</v>
      </c>
      <c r="F22" s="1116" t="n">
        <f aca="false">t4!AU22</f>
        <v>0</v>
      </c>
      <c r="G22" s="1116" t="n">
        <f aca="false">t4!S50</f>
        <v>0</v>
      </c>
      <c r="H22" s="1116" t="n">
        <f aca="false">C22-D22+E22-F22+G22</f>
        <v>0</v>
      </c>
      <c r="I22" s="1116" t="n">
        <f aca="false">t1!L22+t1!M22</f>
        <v>0</v>
      </c>
      <c r="J22" s="1117" t="str">
        <f aca="false">IF(H22=I22,"OK","ERRORE")</f>
        <v>OK</v>
      </c>
    </row>
    <row r="23" customFormat="false" ht="14.1" hidden="false" customHeight="true" outlineLevel="0" collapsed="false">
      <c r="A23" s="429" t="str">
        <f aca="false">t1!A23</f>
        <v>POSIZIONE ECONOMICA D3</v>
      </c>
      <c r="B23" s="1114" t="str">
        <f aca="false">t1!B23</f>
        <v>050000</v>
      </c>
      <c r="C23" s="1115" t="n">
        <f aca="false">t1!C23+t1!D23</f>
        <v>0</v>
      </c>
      <c r="D23" s="1115" t="n">
        <f aca="false">t5!S24+t5!T24</f>
        <v>0</v>
      </c>
      <c r="E23" s="1116" t="n">
        <f aca="false">t6!U24+t6!V24</f>
        <v>0</v>
      </c>
      <c r="F23" s="1116" t="n">
        <f aca="false">t4!AU23</f>
        <v>0</v>
      </c>
      <c r="G23" s="1116" t="n">
        <f aca="false">t4!T50</f>
        <v>3</v>
      </c>
      <c r="H23" s="1116" t="n">
        <f aca="false">C23-D23+E23-F23+G23</f>
        <v>3</v>
      </c>
      <c r="I23" s="1116" t="n">
        <f aca="false">t1!L23+t1!M23</f>
        <v>3</v>
      </c>
      <c r="J23" s="1117" t="str">
        <f aca="false">IF(H23=I23,"OK","ERRORE")</f>
        <v>OK</v>
      </c>
    </row>
    <row r="24" customFormat="false" ht="14.1" hidden="false" customHeight="true" outlineLevel="0" collapsed="false">
      <c r="A24" s="429" t="str">
        <f aca="false">t1!A24</f>
        <v>POSIZIONE ECONOMICA D2</v>
      </c>
      <c r="B24" s="1114" t="str">
        <f aca="false">t1!B24</f>
        <v>049000</v>
      </c>
      <c r="C24" s="1115" t="n">
        <f aca="false">t1!C24+t1!D24</f>
        <v>4</v>
      </c>
      <c r="D24" s="1115" t="n">
        <f aca="false">t5!S25+t5!T25</f>
        <v>0</v>
      </c>
      <c r="E24" s="1116" t="n">
        <f aca="false">t6!U25+t6!V25</f>
        <v>0</v>
      </c>
      <c r="F24" s="1116" t="n">
        <f aca="false">t4!AU24</f>
        <v>3</v>
      </c>
      <c r="G24" s="1116" t="n">
        <f aca="false">t4!U50</f>
        <v>1</v>
      </c>
      <c r="H24" s="1116" t="n">
        <f aca="false">C24-D24+E24-F24+G24</f>
        <v>2</v>
      </c>
      <c r="I24" s="1116" t="n">
        <f aca="false">t1!L24+t1!M24</f>
        <v>2</v>
      </c>
      <c r="J24" s="1117" t="str">
        <f aca="false">IF(H24=I24,"OK","ERRORE")</f>
        <v>OK</v>
      </c>
    </row>
    <row r="25" customFormat="false" ht="14.1" hidden="false" customHeight="true" outlineLevel="0" collapsed="false">
      <c r="A25" s="429" t="str">
        <f aca="false">t1!A25</f>
        <v>POSIZIONE ECONOMICA DI ACCESSO D1</v>
      </c>
      <c r="B25" s="1114" t="str">
        <f aca="false">t1!B25</f>
        <v>057000</v>
      </c>
      <c r="C25" s="1115" t="n">
        <f aca="false">t1!C25+t1!D25</f>
        <v>9</v>
      </c>
      <c r="D25" s="1115" t="n">
        <f aca="false">t5!S26+t5!T26</f>
        <v>0</v>
      </c>
      <c r="E25" s="1116" t="n">
        <f aca="false">t6!U26+t6!V26</f>
        <v>1</v>
      </c>
      <c r="F25" s="1116" t="n">
        <f aca="false">t4!AU25</f>
        <v>1</v>
      </c>
      <c r="G25" s="1116" t="n">
        <f aca="false">t4!V50</f>
        <v>0</v>
      </c>
      <c r="H25" s="1116" t="n">
        <f aca="false">C25-D25+E25-F25+G25</f>
        <v>9</v>
      </c>
      <c r="I25" s="1116" t="n">
        <f aca="false">t1!L25+t1!M25</f>
        <v>9</v>
      </c>
      <c r="J25" s="1117" t="str">
        <f aca="false">IF(H25=I25,"OK","ERRORE")</f>
        <v>OK</v>
      </c>
    </row>
    <row r="26" customFormat="false" ht="14.1" hidden="false" customHeight="true" outlineLevel="0" collapsed="false">
      <c r="A26" s="429" t="str">
        <f aca="false">t1!A26</f>
        <v>POSIZIONE ECONOMICA C5</v>
      </c>
      <c r="B26" s="1114" t="str">
        <f aca="false">t1!B26</f>
        <v>046000</v>
      </c>
      <c r="C26" s="1115" t="n">
        <f aca="false">t1!C26+t1!D26</f>
        <v>5</v>
      </c>
      <c r="D26" s="1115" t="n">
        <f aca="false">t5!S27+t5!T27</f>
        <v>1</v>
      </c>
      <c r="E26" s="1116" t="n">
        <f aca="false">t6!U27+t6!V27</f>
        <v>0</v>
      </c>
      <c r="F26" s="1116" t="n">
        <f aca="false">t4!AU26</f>
        <v>0</v>
      </c>
      <c r="G26" s="1116" t="n">
        <f aca="false">t4!W50</f>
        <v>2</v>
      </c>
      <c r="H26" s="1116" t="n">
        <f aca="false">C26-D26+E26-F26+G26</f>
        <v>6</v>
      </c>
      <c r="I26" s="1116" t="n">
        <f aca="false">t1!L26+t1!M26</f>
        <v>6</v>
      </c>
      <c r="J26" s="1117" t="str">
        <f aca="false">IF(H26=I26,"OK","ERRORE")</f>
        <v>OK</v>
      </c>
    </row>
    <row r="27" customFormat="false" ht="14.1" hidden="false" customHeight="true" outlineLevel="0" collapsed="false">
      <c r="A27" s="429" t="str">
        <f aca="false">t1!A27</f>
        <v>POSIZIONE ECONOMICA C4</v>
      </c>
      <c r="B27" s="1114" t="str">
        <f aca="false">t1!B27</f>
        <v>045000</v>
      </c>
      <c r="C27" s="1115" t="n">
        <f aca="false">t1!C27+t1!D27</f>
        <v>2</v>
      </c>
      <c r="D27" s="1115" t="n">
        <f aca="false">t5!S28+t5!T28</f>
        <v>0</v>
      </c>
      <c r="E27" s="1116" t="n">
        <f aca="false">t6!U28+t6!V28</f>
        <v>0</v>
      </c>
      <c r="F27" s="1116" t="n">
        <f aca="false">t4!AU27</f>
        <v>2</v>
      </c>
      <c r="G27" s="1116" t="n">
        <f aca="false">t4!X50</f>
        <v>1</v>
      </c>
      <c r="H27" s="1116" t="n">
        <f aca="false">C27-D27+E27-F27+G27</f>
        <v>1</v>
      </c>
      <c r="I27" s="1116" t="n">
        <f aca="false">t1!L27+t1!M27</f>
        <v>1</v>
      </c>
      <c r="J27" s="1117" t="str">
        <f aca="false">IF(H27=I27,"OK","ERRORE")</f>
        <v>OK</v>
      </c>
    </row>
    <row r="28" customFormat="false" ht="14.1" hidden="false" customHeight="true" outlineLevel="0" collapsed="false">
      <c r="A28" s="429" t="str">
        <f aca="false">t1!A28</f>
        <v>POSIZIONE ECONOMICA C3</v>
      </c>
      <c r="B28" s="1114" t="str">
        <f aca="false">t1!B28</f>
        <v>043000</v>
      </c>
      <c r="C28" s="1115" t="n">
        <f aca="false">t1!C28+t1!D28</f>
        <v>1</v>
      </c>
      <c r="D28" s="1115" t="n">
        <f aca="false">t5!S29+t5!T29</f>
        <v>0</v>
      </c>
      <c r="E28" s="1116" t="n">
        <f aca="false">t6!U29+t6!V29</f>
        <v>0</v>
      </c>
      <c r="F28" s="1116" t="n">
        <f aca="false">t4!AU28</f>
        <v>1</v>
      </c>
      <c r="G28" s="1116" t="n">
        <f aca="false">t4!Y50</f>
        <v>1</v>
      </c>
      <c r="H28" s="1116" t="n">
        <f aca="false">C28-D28+E28-F28+G28</f>
        <v>1</v>
      </c>
      <c r="I28" s="1116" t="n">
        <f aca="false">t1!L28+t1!M28</f>
        <v>1</v>
      </c>
      <c r="J28" s="1117" t="str">
        <f aca="false">IF(H28=I28,"OK","ERRORE")</f>
        <v>OK</v>
      </c>
    </row>
    <row r="29" customFormat="false" ht="14.1" hidden="false" customHeight="true" outlineLevel="0" collapsed="false">
      <c r="A29" s="429" t="str">
        <f aca="false">t1!A29</f>
        <v>POSIZIONE ECONOMICA C2</v>
      </c>
      <c r="B29" s="1114" t="str">
        <f aca="false">t1!B29</f>
        <v>042000</v>
      </c>
      <c r="C29" s="1115" t="n">
        <f aca="false">t1!C29+t1!D29</f>
        <v>1</v>
      </c>
      <c r="D29" s="1115" t="n">
        <f aca="false">t5!S30+t5!T30</f>
        <v>0</v>
      </c>
      <c r="E29" s="1116" t="n">
        <f aca="false">t6!U30+t6!V30</f>
        <v>0</v>
      </c>
      <c r="F29" s="1116" t="n">
        <f aca="false">t4!AU29</f>
        <v>1</v>
      </c>
      <c r="G29" s="1116" t="n">
        <f aca="false">t4!Z50</f>
        <v>4</v>
      </c>
      <c r="H29" s="1116" t="n">
        <f aca="false">C29-D29+E29-F29+G29</f>
        <v>4</v>
      </c>
      <c r="I29" s="1116" t="n">
        <f aca="false">t1!L29+t1!M29</f>
        <v>4</v>
      </c>
      <c r="J29" s="1117" t="str">
        <f aca="false">IF(H29=I29,"OK","ERRORE")</f>
        <v>OK</v>
      </c>
    </row>
    <row r="30" customFormat="false" ht="14.1" hidden="false" customHeight="true" outlineLevel="0" collapsed="false">
      <c r="A30" s="429" t="str">
        <f aca="false">t1!A30</f>
        <v>POSIZIONE ECONOMICA DI ACCESSO C1</v>
      </c>
      <c r="B30" s="1114" t="str">
        <f aca="false">t1!B30</f>
        <v>056000</v>
      </c>
      <c r="C30" s="1115" t="n">
        <f aca="false">t1!C30+t1!D30</f>
        <v>10</v>
      </c>
      <c r="D30" s="1115" t="n">
        <f aca="false">t5!S31+t5!T31</f>
        <v>1</v>
      </c>
      <c r="E30" s="1116" t="n">
        <f aca="false">t6!U31+t6!V31</f>
        <v>0</v>
      </c>
      <c r="F30" s="1116" t="n">
        <f aca="false">t4!AU30</f>
        <v>4</v>
      </c>
      <c r="G30" s="1116" t="n">
        <f aca="false">t4!AA50</f>
        <v>0</v>
      </c>
      <c r="H30" s="1116" t="n">
        <f aca="false">C30-D30+E30-F30+G30</f>
        <v>5</v>
      </c>
      <c r="I30" s="1116" t="n">
        <f aca="false">t1!L30+t1!M30</f>
        <v>5</v>
      </c>
      <c r="J30" s="1117" t="str">
        <f aca="false">IF(H30=I30,"OK","ERRORE")</f>
        <v>OK</v>
      </c>
    </row>
    <row r="31" customFormat="false" ht="14.1" hidden="false" customHeight="true" outlineLevel="0" collapsed="false">
      <c r="A31" s="429" t="str">
        <f aca="false">t1!A31</f>
        <v>POSIZ. ECON. B7 - PROFILO ACCESSO B3</v>
      </c>
      <c r="B31" s="1114" t="str">
        <f aca="false">t1!B31</f>
        <v>0B7A00</v>
      </c>
      <c r="C31" s="1115" t="n">
        <f aca="false">t1!C31+t1!D31</f>
        <v>6</v>
      </c>
      <c r="D31" s="1115" t="n">
        <f aca="false">t5!S32+t5!T32</f>
        <v>0</v>
      </c>
      <c r="E31" s="1116" t="n">
        <f aca="false">t6!U32+t6!V32</f>
        <v>0</v>
      </c>
      <c r="F31" s="1116" t="n">
        <f aca="false">t4!AU31</f>
        <v>0</v>
      </c>
      <c r="G31" s="1116" t="n">
        <f aca="false">t4!AB50</f>
        <v>0</v>
      </c>
      <c r="H31" s="1116" t="n">
        <f aca="false">C31-D31+E31-F31+G31</f>
        <v>6</v>
      </c>
      <c r="I31" s="1116" t="n">
        <f aca="false">t1!L31+t1!M31</f>
        <v>6</v>
      </c>
      <c r="J31" s="1117" t="str">
        <f aca="false">IF(H31=I31,"OK","ERRORE")</f>
        <v>OK</v>
      </c>
    </row>
    <row r="32" customFormat="false" ht="14.1" hidden="false" customHeight="true" outlineLevel="0" collapsed="false">
      <c r="A32" s="429" t="str">
        <f aca="false">t1!A32</f>
        <v>POSIZ. ECON. B7 - PROFILO  ACCESSO B1</v>
      </c>
      <c r="B32" s="1114" t="str">
        <f aca="false">t1!B32</f>
        <v>0B7000</v>
      </c>
      <c r="C32" s="1115" t="n">
        <f aca="false">t1!C32+t1!D32</f>
        <v>0</v>
      </c>
      <c r="D32" s="1115" t="n">
        <f aca="false">t5!S33+t5!T33</f>
        <v>0</v>
      </c>
      <c r="E32" s="1116" t="n">
        <f aca="false">t6!U33+t6!V33</f>
        <v>0</v>
      </c>
      <c r="F32" s="1116" t="n">
        <f aca="false">t4!AU32</f>
        <v>0</v>
      </c>
      <c r="G32" s="1116" t="n">
        <f aca="false">t4!AC50</f>
        <v>0</v>
      </c>
      <c r="H32" s="1116" t="n">
        <f aca="false">C32-D32+E32-F32+G32</f>
        <v>0</v>
      </c>
      <c r="I32" s="1116" t="n">
        <f aca="false">t1!L32+t1!M32</f>
        <v>0</v>
      </c>
      <c r="J32" s="1117" t="str">
        <f aca="false">IF(H32=I32,"OK","ERRORE")</f>
        <v>OK</v>
      </c>
    </row>
    <row r="33" customFormat="false" ht="14.1" hidden="false" customHeight="true" outlineLevel="0" collapsed="false">
      <c r="A33" s="429" t="str">
        <f aca="false">t1!A33</f>
        <v>POSIZ. ECON. B6 PROFILI ACCESSO B3</v>
      </c>
      <c r="B33" s="1114" t="str">
        <f aca="false">t1!B33</f>
        <v>038490</v>
      </c>
      <c r="C33" s="1115" t="n">
        <f aca="false">t1!C33+t1!D33</f>
        <v>0</v>
      </c>
      <c r="D33" s="1115" t="n">
        <f aca="false">t5!S34+t5!T34</f>
        <v>0</v>
      </c>
      <c r="E33" s="1116" t="n">
        <f aca="false">t6!U34+t6!V34</f>
        <v>0</v>
      </c>
      <c r="F33" s="1116" t="n">
        <f aca="false">t4!AU33</f>
        <v>0</v>
      </c>
      <c r="G33" s="1116" t="n">
        <f aca="false">t4!AD50</f>
        <v>0</v>
      </c>
      <c r="H33" s="1116" t="n">
        <f aca="false">C33-D33+E33-F33+G33</f>
        <v>0</v>
      </c>
      <c r="I33" s="1116" t="n">
        <f aca="false">t1!L33+t1!M33</f>
        <v>0</v>
      </c>
      <c r="J33" s="1117" t="str">
        <f aca="false">IF(H33=I33,"OK","ERRORE")</f>
        <v>OK</v>
      </c>
    </row>
    <row r="34" customFormat="false" ht="14.1" hidden="false" customHeight="true" outlineLevel="0" collapsed="false">
      <c r="A34" s="429" t="str">
        <f aca="false">t1!A34</f>
        <v>POSIZ. ECON. B6 PROFILI ACCESSO B1</v>
      </c>
      <c r="B34" s="1114" t="str">
        <f aca="false">t1!B34</f>
        <v>038491</v>
      </c>
      <c r="C34" s="1115" t="n">
        <f aca="false">t1!C34+t1!D34</f>
        <v>0</v>
      </c>
      <c r="D34" s="1115" t="n">
        <f aca="false">t5!S35+t5!T35</f>
        <v>0</v>
      </c>
      <c r="E34" s="1116" t="n">
        <f aca="false">t6!U35+t6!V35</f>
        <v>0</v>
      </c>
      <c r="F34" s="1116" t="n">
        <f aca="false">t4!AU34</f>
        <v>0</v>
      </c>
      <c r="G34" s="1116" t="n">
        <f aca="false">t4!AE50</f>
        <v>0</v>
      </c>
      <c r="H34" s="1116" t="n">
        <f aca="false">C34-D34+E34-F34+G34</f>
        <v>0</v>
      </c>
      <c r="I34" s="1116" t="n">
        <f aca="false">t1!L34+t1!M34</f>
        <v>0</v>
      </c>
      <c r="J34" s="1117" t="str">
        <f aca="false">IF(H34=I34,"OK","ERRORE")</f>
        <v>OK</v>
      </c>
    </row>
    <row r="35" customFormat="false" ht="14.1" hidden="false" customHeight="true" outlineLevel="0" collapsed="false">
      <c r="A35" s="429" t="str">
        <f aca="false">t1!A35</f>
        <v>POSIZ. ECON. B5 PROFILI ACCESSO B3</v>
      </c>
      <c r="B35" s="1114" t="str">
        <f aca="false">t1!B35</f>
        <v>037492</v>
      </c>
      <c r="C35" s="1115" t="n">
        <f aca="false">t1!C35+t1!D35</f>
        <v>0</v>
      </c>
      <c r="D35" s="1115" t="n">
        <f aca="false">t5!S36+t5!T36</f>
        <v>0</v>
      </c>
      <c r="E35" s="1116" t="n">
        <f aca="false">t6!U36+t6!V36</f>
        <v>0</v>
      </c>
      <c r="F35" s="1116" t="n">
        <f aca="false">t4!AU35</f>
        <v>0</v>
      </c>
      <c r="G35" s="1116" t="n">
        <f aca="false">t4!AF50</f>
        <v>5</v>
      </c>
      <c r="H35" s="1116" t="n">
        <f aca="false">C35-D35+E35-F35+G35</f>
        <v>5</v>
      </c>
      <c r="I35" s="1116" t="n">
        <f aca="false">t1!L35+t1!M35</f>
        <v>5</v>
      </c>
      <c r="J35" s="1117" t="str">
        <f aca="false">IF(H35=I35,"OK","ERRORE")</f>
        <v>OK</v>
      </c>
    </row>
    <row r="36" customFormat="false" ht="14.1" hidden="false" customHeight="true" outlineLevel="0" collapsed="false">
      <c r="A36" s="429" t="str">
        <f aca="false">t1!A36</f>
        <v>POSIZ. ECON. B5 PROFILI ACCESSO B1</v>
      </c>
      <c r="B36" s="1114" t="str">
        <f aca="false">t1!B36</f>
        <v>037493</v>
      </c>
      <c r="C36" s="1115" t="n">
        <f aca="false">t1!C36+t1!D36</f>
        <v>0</v>
      </c>
      <c r="D36" s="1115" t="n">
        <f aca="false">t5!S37+t5!T37</f>
        <v>0</v>
      </c>
      <c r="E36" s="1116" t="n">
        <f aca="false">t6!U37+t6!V37</f>
        <v>0</v>
      </c>
      <c r="F36" s="1116" t="n">
        <f aca="false">t4!AU36</f>
        <v>0</v>
      </c>
      <c r="G36" s="1116" t="n">
        <f aca="false">t4!AG50</f>
        <v>0</v>
      </c>
      <c r="H36" s="1116" t="n">
        <f aca="false">C36-D36+E36-F36+G36</f>
        <v>0</v>
      </c>
      <c r="I36" s="1116" t="n">
        <f aca="false">t1!L36+t1!M36</f>
        <v>0</v>
      </c>
      <c r="J36" s="1117" t="str">
        <f aca="false">IF(H36=I36,"OK","ERRORE")</f>
        <v>OK</v>
      </c>
    </row>
    <row r="37" customFormat="false" ht="14.1" hidden="false" customHeight="true" outlineLevel="0" collapsed="false">
      <c r="A37" s="429" t="str">
        <f aca="false">t1!A37</f>
        <v>POSIZ. ECON. B4 PROFILI ACCESSO B3</v>
      </c>
      <c r="B37" s="1114" t="str">
        <f aca="false">t1!B37</f>
        <v>036494</v>
      </c>
      <c r="C37" s="1115" t="n">
        <f aca="false">t1!C37+t1!D37</f>
        <v>5</v>
      </c>
      <c r="D37" s="1115" t="n">
        <f aca="false">t5!S38+t5!T38</f>
        <v>0</v>
      </c>
      <c r="E37" s="1116" t="n">
        <f aca="false">t6!U38+t6!V38</f>
        <v>0</v>
      </c>
      <c r="F37" s="1116" t="n">
        <f aca="false">t4!AU37</f>
        <v>5</v>
      </c>
      <c r="G37" s="1116" t="n">
        <f aca="false">t4!AH50</f>
        <v>1</v>
      </c>
      <c r="H37" s="1116" t="n">
        <f aca="false">C37-D37+E37-F37+G37</f>
        <v>1</v>
      </c>
      <c r="I37" s="1116" t="n">
        <f aca="false">t1!L37+t1!M37</f>
        <v>1</v>
      </c>
      <c r="J37" s="1117" t="str">
        <f aca="false">IF(H37=I37,"OK","ERRORE")</f>
        <v>OK</v>
      </c>
    </row>
    <row r="38" customFormat="false" ht="14.1" hidden="false" customHeight="true" outlineLevel="0" collapsed="false">
      <c r="A38" s="429" t="str">
        <f aca="false">t1!A38</f>
        <v>POSIZ. ECON. B4 PROFILI ACCESSO B1</v>
      </c>
      <c r="B38" s="1114" t="str">
        <f aca="false">t1!B38</f>
        <v>036495</v>
      </c>
      <c r="C38" s="1115" t="n">
        <f aca="false">t1!C38+t1!D38</f>
        <v>0</v>
      </c>
      <c r="D38" s="1115" t="n">
        <f aca="false">t5!S39+t5!T39</f>
        <v>0</v>
      </c>
      <c r="E38" s="1116" t="n">
        <f aca="false">t6!U39+t6!V39</f>
        <v>0</v>
      </c>
      <c r="F38" s="1116" t="n">
        <f aca="false">t4!AU38</f>
        <v>0</v>
      </c>
      <c r="G38" s="1116" t="n">
        <f aca="false">t4!AI50</f>
        <v>2</v>
      </c>
      <c r="H38" s="1116" t="n">
        <f aca="false">C38-D38+E38-F38+G38</f>
        <v>2</v>
      </c>
      <c r="I38" s="1116" t="n">
        <f aca="false">t1!L38+t1!M38</f>
        <v>2</v>
      </c>
      <c r="J38" s="1117" t="str">
        <f aca="false">IF(H38=I38,"OK","ERRORE")</f>
        <v>OK</v>
      </c>
    </row>
    <row r="39" customFormat="false" ht="14.1" hidden="false" customHeight="true" outlineLevel="0" collapsed="false">
      <c r="A39" s="429" t="str">
        <f aca="false">t1!A39</f>
        <v>POSIZIONE ECONOMICA DI ACCESSO B3</v>
      </c>
      <c r="B39" s="1114" t="str">
        <f aca="false">t1!B39</f>
        <v>055000</v>
      </c>
      <c r="C39" s="1115" t="n">
        <f aca="false">t1!C39+t1!D39</f>
        <v>1</v>
      </c>
      <c r="D39" s="1115" t="n">
        <f aca="false">t5!S40+t5!T40</f>
        <v>0</v>
      </c>
      <c r="E39" s="1116" t="n">
        <f aca="false">t6!U40+t6!V40</f>
        <v>0</v>
      </c>
      <c r="F39" s="1116" t="n">
        <f aca="false">t4!AU39</f>
        <v>1</v>
      </c>
      <c r="G39" s="1116" t="n">
        <f aca="false">t4!AJ50</f>
        <v>0</v>
      </c>
      <c r="H39" s="1116" t="n">
        <f aca="false">C39-D39+E39-F39+G39</f>
        <v>0</v>
      </c>
      <c r="I39" s="1116" t="n">
        <f aca="false">t1!L39+t1!M39</f>
        <v>0</v>
      </c>
      <c r="J39" s="1117" t="str">
        <f aca="false">IF(H39=I39,"OK","ERRORE")</f>
        <v>OK</v>
      </c>
    </row>
    <row r="40" customFormat="false" ht="14.1" hidden="false" customHeight="true" outlineLevel="0" collapsed="false">
      <c r="A40" s="429" t="str">
        <f aca="false">t1!A40</f>
        <v>POSIZIONE ECONOMICA B3</v>
      </c>
      <c r="B40" s="1114" t="str">
        <f aca="false">t1!B40</f>
        <v>034000</v>
      </c>
      <c r="C40" s="1115" t="n">
        <f aca="false">t1!C40+t1!D40</f>
        <v>3</v>
      </c>
      <c r="D40" s="1115" t="n">
        <f aca="false">t5!S41+t5!T41</f>
        <v>0</v>
      </c>
      <c r="E40" s="1116" t="n">
        <f aca="false">t6!U41+t6!V41</f>
        <v>0</v>
      </c>
      <c r="F40" s="1116" t="n">
        <f aca="false">t4!AU40</f>
        <v>2</v>
      </c>
      <c r="G40" s="1116" t="n">
        <f aca="false">t4!AK50</f>
        <v>1</v>
      </c>
      <c r="H40" s="1116" t="n">
        <f aca="false">C40-D40+E40-F40+G40</f>
        <v>2</v>
      </c>
      <c r="I40" s="1116" t="n">
        <f aca="false">t1!L40+t1!M40</f>
        <v>2</v>
      </c>
      <c r="J40" s="1117" t="str">
        <f aca="false">IF(H40=I40,"OK","ERRORE")</f>
        <v>OK</v>
      </c>
    </row>
    <row r="41" customFormat="false" ht="14.1" hidden="false" customHeight="true" outlineLevel="0" collapsed="false">
      <c r="A41" s="429" t="str">
        <f aca="false">t1!A41</f>
        <v>POSIZIONE ECONOMICA B2</v>
      </c>
      <c r="B41" s="1114" t="str">
        <f aca="false">t1!B41</f>
        <v>032000</v>
      </c>
      <c r="C41" s="1115" t="n">
        <f aca="false">t1!C41+t1!D41</f>
        <v>1</v>
      </c>
      <c r="D41" s="1115" t="n">
        <f aca="false">t5!S42+t5!T42</f>
        <v>0</v>
      </c>
      <c r="E41" s="1116" t="n">
        <f aca="false">t6!U42+t6!V42</f>
        <v>0</v>
      </c>
      <c r="F41" s="1116" t="n">
        <f aca="false">t4!AU41</f>
        <v>1</v>
      </c>
      <c r="G41" s="1116" t="n">
        <f aca="false">t4!AL50</f>
        <v>2</v>
      </c>
      <c r="H41" s="1116" t="n">
        <f aca="false">C41-D41+E41-F41+G41</f>
        <v>2</v>
      </c>
      <c r="I41" s="1116" t="n">
        <f aca="false">t1!L41+t1!M41</f>
        <v>2</v>
      </c>
      <c r="J41" s="1117" t="str">
        <f aca="false">IF(H41=I41,"OK","ERRORE")</f>
        <v>OK</v>
      </c>
    </row>
    <row r="42" customFormat="false" ht="14.1" hidden="false" customHeight="true" outlineLevel="0" collapsed="false">
      <c r="A42" s="429" t="str">
        <f aca="false">t1!A42</f>
        <v>POSIZIONE ECONOMICA DI ACCESSO B1</v>
      </c>
      <c r="B42" s="1114" t="str">
        <f aca="false">t1!B42</f>
        <v>054000</v>
      </c>
      <c r="C42" s="1115" t="n">
        <f aca="false">t1!C42+t1!D42</f>
        <v>2</v>
      </c>
      <c r="D42" s="1115" t="n">
        <f aca="false">t5!S43+t5!T43</f>
        <v>0</v>
      </c>
      <c r="E42" s="1116" t="n">
        <f aca="false">t6!U43+t6!V43</f>
        <v>0</v>
      </c>
      <c r="F42" s="1116" t="n">
        <f aca="false">t4!AU42</f>
        <v>2</v>
      </c>
      <c r="G42" s="1116" t="n">
        <f aca="false">t4!AM50</f>
        <v>0</v>
      </c>
      <c r="H42" s="1116" t="n">
        <f aca="false">C42-D42+E42-F42+G42</f>
        <v>0</v>
      </c>
      <c r="I42" s="1116" t="n">
        <f aca="false">t1!L42+t1!M42</f>
        <v>0</v>
      </c>
      <c r="J42" s="1117" t="str">
        <f aca="false">IF(H42=I42,"OK","ERRORE")</f>
        <v>OK</v>
      </c>
    </row>
    <row r="43" customFormat="false" ht="14.1" hidden="false" customHeight="true" outlineLevel="0" collapsed="false">
      <c r="A43" s="429" t="str">
        <f aca="false">t1!A43</f>
        <v>POSIZIONE ECONOMICA A5</v>
      </c>
      <c r="B43" s="1114" t="str">
        <f aca="false">t1!B43</f>
        <v>0A5000</v>
      </c>
      <c r="C43" s="1115" t="n">
        <f aca="false">t1!C43+t1!D43</f>
        <v>0</v>
      </c>
      <c r="D43" s="1115" t="n">
        <f aca="false">t5!S44+t5!T44</f>
        <v>0</v>
      </c>
      <c r="E43" s="1116" t="n">
        <f aca="false">t6!U44+t6!V44</f>
        <v>0</v>
      </c>
      <c r="F43" s="1116" t="n">
        <f aca="false">t4!AU43</f>
        <v>0</v>
      </c>
      <c r="G43" s="1116" t="n">
        <f aca="false">t4!AN50</f>
        <v>0</v>
      </c>
      <c r="H43" s="1116" t="n">
        <f aca="false">C43-D43+E43-F43+G43</f>
        <v>0</v>
      </c>
      <c r="I43" s="1116" t="n">
        <f aca="false">t1!L43+t1!M43</f>
        <v>0</v>
      </c>
      <c r="J43" s="1117" t="str">
        <f aca="false">IF(H43=I43,"OK","ERRORE")</f>
        <v>OK</v>
      </c>
    </row>
    <row r="44" customFormat="false" ht="14.1" hidden="false" customHeight="true" outlineLevel="0" collapsed="false">
      <c r="A44" s="429" t="str">
        <f aca="false">t1!A44</f>
        <v>POSIZIONE ECONOMICA A4</v>
      </c>
      <c r="B44" s="1114" t="str">
        <f aca="false">t1!B44</f>
        <v>028000</v>
      </c>
      <c r="C44" s="1115" t="n">
        <f aca="false">t1!C44+t1!D44</f>
        <v>0</v>
      </c>
      <c r="D44" s="1115" t="n">
        <f aca="false">t5!S45+t5!T45</f>
        <v>0</v>
      </c>
      <c r="E44" s="1116" t="n">
        <f aca="false">t6!U45+t6!V45</f>
        <v>0</v>
      </c>
      <c r="F44" s="1116" t="n">
        <f aca="false">t4!AU44</f>
        <v>0</v>
      </c>
      <c r="G44" s="1116" t="n">
        <f aca="false">t4!AO50</f>
        <v>0</v>
      </c>
      <c r="H44" s="1116" t="n">
        <f aca="false">C44-D44+E44-F44+G44</f>
        <v>0</v>
      </c>
      <c r="I44" s="1116" t="n">
        <f aca="false">t1!L44+t1!M44</f>
        <v>0</v>
      </c>
      <c r="J44" s="1117" t="str">
        <f aca="false">IF(H44=I44,"OK","ERRORE")</f>
        <v>OK</v>
      </c>
    </row>
    <row r="45" customFormat="false" ht="14.1" hidden="false" customHeight="true" outlineLevel="0" collapsed="false">
      <c r="A45" s="429" t="str">
        <f aca="false">t1!A45</f>
        <v>POSIZIONE ECONOMICA A3</v>
      </c>
      <c r="B45" s="1114" t="str">
        <f aca="false">t1!B45</f>
        <v>027000</v>
      </c>
      <c r="C45" s="1115" t="n">
        <f aca="false">t1!C45+t1!D45</f>
        <v>0</v>
      </c>
      <c r="D45" s="1115" t="n">
        <f aca="false">t5!S46+t5!T46</f>
        <v>0</v>
      </c>
      <c r="E45" s="1116" t="n">
        <f aca="false">t6!U46+t6!V46</f>
        <v>0</v>
      </c>
      <c r="F45" s="1116" t="n">
        <f aca="false">t4!AU45</f>
        <v>0</v>
      </c>
      <c r="G45" s="1116" t="n">
        <f aca="false">t4!AP50</f>
        <v>0</v>
      </c>
      <c r="H45" s="1116" t="n">
        <f aca="false">C45-D45+E45-F45+G45</f>
        <v>0</v>
      </c>
      <c r="I45" s="1116" t="n">
        <f aca="false">t1!L45+t1!M45</f>
        <v>0</v>
      </c>
      <c r="J45" s="1117" t="str">
        <f aca="false">IF(H45=I45,"OK","ERRORE")</f>
        <v>OK</v>
      </c>
    </row>
    <row r="46" customFormat="false" ht="14.1" hidden="false" customHeight="true" outlineLevel="0" collapsed="false">
      <c r="A46" s="429" t="str">
        <f aca="false">t1!A46</f>
        <v>POSIZIONE ECONOMICA A2</v>
      </c>
      <c r="B46" s="1114" t="str">
        <f aca="false">t1!B46</f>
        <v>025000</v>
      </c>
      <c r="C46" s="1115" t="n">
        <f aca="false">t1!C46+t1!D46</f>
        <v>0</v>
      </c>
      <c r="D46" s="1115" t="n">
        <f aca="false">t5!S47+t5!T47</f>
        <v>0</v>
      </c>
      <c r="E46" s="1116" t="n">
        <f aca="false">t6!U47+t6!V47</f>
        <v>0</v>
      </c>
      <c r="F46" s="1116" t="n">
        <f aca="false">t4!AU46</f>
        <v>0</v>
      </c>
      <c r="G46" s="1116" t="n">
        <f aca="false">t4!AQ50</f>
        <v>0</v>
      </c>
      <c r="H46" s="1116" t="n">
        <f aca="false">C46-D46+E46-F46+G46</f>
        <v>0</v>
      </c>
      <c r="I46" s="1116" t="n">
        <f aca="false">t1!L46+t1!M46</f>
        <v>0</v>
      </c>
      <c r="J46" s="1117" t="str">
        <f aca="false">IF(H46=I46,"OK","ERRORE")</f>
        <v>OK</v>
      </c>
    </row>
    <row r="47" customFormat="false" ht="14.1" hidden="false" customHeight="true" outlineLevel="0" collapsed="false">
      <c r="A47" s="429" t="str">
        <f aca="false">t1!A47</f>
        <v>POSIZIONE ECONOMICA DI ACCESSO A1</v>
      </c>
      <c r="B47" s="1114" t="str">
        <f aca="false">t1!B47</f>
        <v>053000</v>
      </c>
      <c r="C47" s="1115" t="n">
        <f aca="false">t1!C47+t1!D47</f>
        <v>0</v>
      </c>
      <c r="D47" s="1115" t="n">
        <f aca="false">t5!S48+t5!T48</f>
        <v>0</v>
      </c>
      <c r="E47" s="1116" t="n">
        <f aca="false">t6!U48+t6!V48</f>
        <v>0</v>
      </c>
      <c r="F47" s="1116" t="n">
        <f aca="false">t4!AU47</f>
        <v>0</v>
      </c>
      <c r="G47" s="1116" t="n">
        <f aca="false">t4!AR50</f>
        <v>0</v>
      </c>
      <c r="H47" s="1116" t="n">
        <f aca="false">C47-D47+E47-F47+G47</f>
        <v>0</v>
      </c>
      <c r="I47" s="1116" t="n">
        <f aca="false">t1!L47+t1!M47</f>
        <v>0</v>
      </c>
      <c r="J47" s="1117" t="str">
        <f aca="false">IF(H47=I47,"OK","ERRORE")</f>
        <v>OK</v>
      </c>
    </row>
    <row r="48" customFormat="false" ht="14.1" hidden="false" customHeight="true" outlineLevel="0" collapsed="false">
      <c r="A48" s="429" t="str">
        <f aca="false">t1!A48</f>
        <v>CONTRATTISTI (a)</v>
      </c>
      <c r="B48" s="1114" t="str">
        <f aca="false">t1!B48</f>
        <v>000061</v>
      </c>
      <c r="C48" s="1115" t="n">
        <f aca="false">t1!C48+t1!D48</f>
        <v>0</v>
      </c>
      <c r="D48" s="1115" t="n">
        <f aca="false">t5!S49+t5!T49</f>
        <v>0</v>
      </c>
      <c r="E48" s="1116" t="n">
        <f aca="false">t6!U49+t6!V49</f>
        <v>0</v>
      </c>
      <c r="F48" s="1116" t="n">
        <f aca="false">t4!AU48</f>
        <v>0</v>
      </c>
      <c r="G48" s="1116" t="n">
        <f aca="false">t4!AS50</f>
        <v>0</v>
      </c>
      <c r="H48" s="1116" t="n">
        <f aca="false">C48-D48+E48-F48+G48</f>
        <v>0</v>
      </c>
      <c r="I48" s="1116" t="n">
        <f aca="false">t1!L48+t1!M48</f>
        <v>0</v>
      </c>
      <c r="J48" s="1117" t="str">
        <f aca="false">IF(H48=I48,"OK","ERRORE")</f>
        <v>OK</v>
      </c>
    </row>
    <row r="49" customFormat="false" ht="14.1" hidden="false" customHeight="true" outlineLevel="0" collapsed="false">
      <c r="A49" s="429" t="str">
        <f aca="false">t1!A49</f>
        <v>COLLABORATORE A T.D. ART. 90 TUEL (b)</v>
      </c>
      <c r="B49" s="1114" t="str">
        <f aca="false">t1!B49</f>
        <v>000096</v>
      </c>
      <c r="C49" s="1115" t="n">
        <f aca="false">t1!C49+t1!D49</f>
        <v>0</v>
      </c>
      <c r="D49" s="1115" t="n">
        <f aca="false">t5!S50+t5!T50</f>
        <v>0</v>
      </c>
      <c r="E49" s="1116" t="n">
        <f aca="false">t6!U50+t6!V50</f>
        <v>0</v>
      </c>
      <c r="F49" s="1116" t="n">
        <f aca="false">t4!AU49</f>
        <v>0</v>
      </c>
      <c r="G49" s="1116" t="n">
        <f aca="false">t4!AT50</f>
        <v>0</v>
      </c>
      <c r="H49" s="1116" t="n">
        <f aca="false">C49-D49+E49-F49+G49</f>
        <v>0</v>
      </c>
      <c r="I49" s="1116" t="n">
        <f aca="false">t1!L49+t1!M49</f>
        <v>0</v>
      </c>
      <c r="J49" s="1117" t="str">
        <f aca="false">IF(H49=I49,"OK","ERRORE")</f>
        <v>OK</v>
      </c>
    </row>
    <row r="50" s="311" customFormat="true" ht="15.75" hidden="false" customHeight="true" outlineLevel="0" collapsed="false">
      <c r="A50" s="1118" t="str">
        <f aca="false">t1!A50</f>
        <v>TOTALE</v>
      </c>
      <c r="B50" s="1119"/>
      <c r="C50" s="1120" t="n">
        <f aca="false">SUM(C6:C49)</f>
        <v>59</v>
      </c>
      <c r="D50" s="1120" t="n">
        <f aca="false">SUM(D6:D49)</f>
        <v>5</v>
      </c>
      <c r="E50" s="1120" t="n">
        <f aca="false">SUM(E6:E49)</f>
        <v>1</v>
      </c>
      <c r="F50" s="1120" t="n">
        <f aca="false">SUM(F6:F49)</f>
        <v>25</v>
      </c>
      <c r="G50" s="1120" t="n">
        <f aca="false">SUM(G6:G49)</f>
        <v>25</v>
      </c>
      <c r="H50" s="1120" t="n">
        <f aca="false">SUM(H6:H49)</f>
        <v>55</v>
      </c>
      <c r="I50" s="1120" t="n">
        <f aca="false">SUM(I6:I49)</f>
        <v>55</v>
      </c>
      <c r="J50" s="1121" t="str">
        <f aca="false">IF(H50=I50,"OK","ERRORE")</f>
        <v>OK</v>
      </c>
    </row>
    <row r="55" customFormat="false" ht="11.25" hidden="false" customHeight="false" outlineLevel="0" collapsed="false">
      <c r="F55" s="1122"/>
      <c r="G55" s="1122"/>
      <c r="H55" s="1122"/>
      <c r="I55" s="1122"/>
      <c r="J55" s="1122"/>
      <c r="K55" s="1123"/>
      <c r="L55" s="1123"/>
      <c r="M55" s="1123"/>
      <c r="N55" s="1123"/>
      <c r="O55" s="1123"/>
      <c r="P55" s="1123"/>
      <c r="Q55" s="1123"/>
      <c r="R55" s="1123"/>
      <c r="S55" s="1123"/>
      <c r="T55" s="1123"/>
    </row>
    <row r="59" customFormat="false" ht="11.25" hidden="false" customHeight="false" outlineLevel="0" collapsed="false">
      <c r="G59" s="1122"/>
    </row>
    <row r="60" customFormat="false" ht="11.25" hidden="false" customHeight="false" outlineLevel="0" collapsed="false">
      <c r="G60" s="1122"/>
    </row>
    <row r="61" customFormat="false" ht="11.25" hidden="false" customHeight="false" outlineLevel="0" collapsed="false">
      <c r="G61" s="1122"/>
    </row>
    <row r="62" customFormat="false" ht="11.25" hidden="false" customHeight="false" outlineLevel="0" collapsed="false">
      <c r="G62" s="1122"/>
    </row>
    <row r="63" customFormat="false" ht="11.25" hidden="false" customHeight="false" outlineLevel="0" collapsed="false">
      <c r="G63" s="1122"/>
    </row>
    <row r="64" customFormat="false" ht="11.25" hidden="false" customHeight="false" outlineLevel="0" collapsed="false">
      <c r="G64" s="1123"/>
    </row>
    <row r="65" customFormat="false" ht="11.25" hidden="false" customHeight="false" outlineLevel="0" collapsed="false">
      <c r="G65" s="1123"/>
    </row>
    <row r="66" customFormat="false" ht="11.25" hidden="false" customHeight="false" outlineLevel="0" collapsed="false">
      <c r="G66" s="1123"/>
    </row>
    <row r="67" customFormat="false" ht="11.25" hidden="false" customHeight="false" outlineLevel="0" collapsed="false">
      <c r="G67" s="1123"/>
    </row>
    <row r="68" customFormat="false" ht="11.25" hidden="false" customHeight="false" outlineLevel="0" collapsed="false">
      <c r="G68" s="1123"/>
    </row>
    <row r="69" customFormat="false" ht="11.25" hidden="false" customHeight="false" outlineLevel="0" collapsed="false">
      <c r="G69" s="1123"/>
    </row>
    <row r="70" customFormat="false" ht="11.25" hidden="false" customHeight="false" outlineLevel="0" collapsed="false">
      <c r="G70" s="1123"/>
    </row>
    <row r="71" customFormat="false" ht="11.25" hidden="false" customHeight="false" outlineLevel="0" collapsed="false">
      <c r="G71" s="1123"/>
    </row>
    <row r="72" customFormat="false" ht="11.25" hidden="false" customHeight="false" outlineLevel="0" collapsed="false">
      <c r="G72" s="1123"/>
    </row>
    <row r="73" customFormat="false" ht="11.25" hidden="false" customHeight="false" outlineLevel="0" collapsed="false">
      <c r="G73" s="1123"/>
    </row>
  </sheetData>
  <sheetProtection sheet="true" password="ea98" formatColumns="false" selectLockedCells="true" selectUnlockedCells="true"/>
  <mergeCells count="2">
    <mergeCell ref="A1:H1"/>
    <mergeCell ref="D2:J2"/>
  </mergeCells>
  <printOptions headings="false" gridLines="false" gridLinesSet="true" horizontalCentered="true" verticalCentered="true"/>
  <pageMargins left="0" right="0" top="0.170138888888889" bottom="0.159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31" activePane="bottomRight" state="frozen"/>
      <selection pane="topLeft" activeCell="A1" activeCellId="0" sqref="A1"/>
      <selection pane="topRight" activeCell="C1" activeCellId="0" sqref="C1"/>
      <selection pane="bottomLeft" activeCell="A31" activeCellId="0" sqref="A31"/>
      <selection pane="bottomRight" activeCell="A2" activeCellId="0" sqref="A2"/>
    </sheetView>
  </sheetViews>
  <sheetFormatPr defaultColWidth="9.328125" defaultRowHeight="11.25" zeroHeight="false" outlineLevelRow="0" outlineLevelCol="0"/>
  <cols>
    <col collapsed="false" customWidth="true" hidden="false" outlineLevel="0" max="1" min="1" style="267" width="35.82"/>
    <col collapsed="false" customWidth="true" hidden="false" outlineLevel="0" max="2" min="2" style="268" width="12.49"/>
    <col collapsed="false" customWidth="true" hidden="false" outlineLevel="0" max="3" min="3" style="268" width="10.99"/>
    <col collapsed="false" customWidth="true" hidden="false" outlineLevel="0" max="5" min="4" style="268" width="12.49"/>
    <col collapsed="false" customWidth="true" hidden="false" outlineLevel="0" max="7" min="6" style="268" width="10.82"/>
    <col collapsed="false" customWidth="true" hidden="false" outlineLevel="0" max="8" min="8" style="268" width="10.99"/>
    <col collapsed="false" customWidth="true" hidden="false" outlineLevel="0" max="10" min="9" style="268" width="12.49"/>
    <col collapsed="false" customWidth="true" hidden="false" outlineLevel="0" max="11" min="11" style="268" width="10.82"/>
    <col collapsed="false" customWidth="true" hidden="false" outlineLevel="0" max="12" min="12" style="267" width="10.82"/>
    <col collapsed="false" customWidth="false" hidden="false" outlineLevel="0" max="257" min="13" style="267" width="9.33"/>
  </cols>
  <sheetData>
    <row r="1" customFormat="fals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F1" s="406"/>
      <c r="G1" s="406"/>
      <c r="H1" s="406"/>
      <c r="I1" s="406"/>
      <c r="J1" s="406"/>
      <c r="K1" s="320"/>
      <c r="L1" s="321"/>
      <c r="M1" s="0"/>
    </row>
    <row r="2" customFormat="false" ht="21" hidden="false" customHeight="true" outlineLevel="0" collapsed="false">
      <c r="B2" s="267"/>
      <c r="C2" s="267"/>
      <c r="D2" s="267"/>
      <c r="E2" s="1090"/>
      <c r="F2" s="1090"/>
      <c r="G2" s="1090"/>
      <c r="H2" s="1090"/>
      <c r="I2" s="1090"/>
      <c r="J2" s="1090"/>
      <c r="K2" s="1090"/>
      <c r="L2" s="1090"/>
      <c r="M2" s="0"/>
    </row>
    <row r="3" customFormat="false" ht="21" hidden="false" customHeight="true" outlineLevel="0" collapsed="false">
      <c r="A3" s="1092" t="str">
        <f aca="false">"Tavola di coerenza tra presenti al 31.12."&amp;t1!M1&amp;" rilevati nelle Tabelle 1, 7, 8 e 9 (Squadratura 2)"</f>
        <v>Tavola di coerenza tra presenti al 31.12.2017 rilevati nelle Tabelle 1, 7, 8 e 9 (Squadratura 2)</v>
      </c>
      <c r="C3" s="267"/>
      <c r="D3" s="267"/>
      <c r="E3" s="267"/>
      <c r="F3" s="267"/>
      <c r="G3" s="267"/>
      <c r="H3" s="267"/>
      <c r="I3" s="267"/>
      <c r="J3" s="267"/>
      <c r="K3" s="267"/>
    </row>
    <row r="4" s="364" customFormat="true" ht="11.25" hidden="false" customHeight="true" outlineLevel="0" collapsed="false">
      <c r="A4" s="1124"/>
      <c r="B4" s="1124"/>
      <c r="C4" s="1124" t="s">
        <v>986</v>
      </c>
      <c r="D4" s="1124"/>
      <c r="E4" s="1124"/>
      <c r="F4" s="1124"/>
      <c r="G4" s="1124"/>
      <c r="H4" s="1124" t="s">
        <v>987</v>
      </c>
      <c r="I4" s="1124"/>
      <c r="J4" s="1124"/>
      <c r="K4" s="1124"/>
      <c r="L4" s="1124"/>
    </row>
    <row r="5" customFormat="false" ht="70.5" hidden="false" customHeight="true" outlineLevel="0" collapsed="false">
      <c r="A5" s="1111" t="s">
        <v>972</v>
      </c>
      <c r="B5" s="1111" t="s">
        <v>961</v>
      </c>
      <c r="C5" s="1125" t="str">
        <f aca="false">"Presenti 31.12."&amp;t1!M1&amp;" (Tab 1)"</f>
        <v>Presenti 31.12.2017 (Tab 1)</v>
      </c>
      <c r="D5" s="1095" t="s">
        <v>988</v>
      </c>
      <c r="E5" s="1095" t="s">
        <v>989</v>
      </c>
      <c r="F5" s="1095" t="s">
        <v>990</v>
      </c>
      <c r="G5" s="1095" t="s">
        <v>977</v>
      </c>
      <c r="H5" s="1125" t="str">
        <f aca="false">"Presenti 31.12."&amp;t1!M1&amp;" (Tab 1)"</f>
        <v>Presenti 31.12.2017 (Tab 1)</v>
      </c>
      <c r="I5" s="1095" t="s">
        <v>988</v>
      </c>
      <c r="J5" s="1095" t="s">
        <v>989</v>
      </c>
      <c r="K5" s="1095" t="s">
        <v>990</v>
      </c>
      <c r="L5" s="1095" t="s">
        <v>977</v>
      </c>
    </row>
    <row r="6" customFormat="false" ht="11.25" hidden="false" customHeight="false" outlineLevel="0" collapsed="false">
      <c r="A6" s="1126"/>
      <c r="B6" s="1126"/>
      <c r="C6" s="1127" t="s">
        <v>978</v>
      </c>
      <c r="D6" s="1127" t="s">
        <v>979</v>
      </c>
      <c r="E6" s="1127" t="s">
        <v>980</v>
      </c>
      <c r="F6" s="1127" t="s">
        <v>981</v>
      </c>
      <c r="G6" s="1128" t="s">
        <v>991</v>
      </c>
      <c r="H6" s="1127" t="s">
        <v>982</v>
      </c>
      <c r="I6" s="1127" t="s">
        <v>992</v>
      </c>
      <c r="J6" s="1127" t="s">
        <v>984</v>
      </c>
      <c r="K6" s="1127" t="s">
        <v>993</v>
      </c>
      <c r="L6" s="1128" t="s">
        <v>994</v>
      </c>
    </row>
    <row r="7" customFormat="false" ht="14.1" hidden="false" customHeight="true" outlineLevel="0" collapsed="false">
      <c r="A7" s="1101" t="str">
        <f aca="false">t1!A6</f>
        <v>SEGRETARIO A</v>
      </c>
      <c r="B7" s="1114" t="str">
        <f aca="false">t1!B6</f>
        <v>0D0102</v>
      </c>
      <c r="C7" s="1115" t="n">
        <f aca="false">t1!L6</f>
        <v>0</v>
      </c>
      <c r="D7" s="1115" t="n">
        <f aca="false">t7!W6</f>
        <v>0</v>
      </c>
      <c r="E7" s="1116" t="n">
        <f aca="false">t8!AA6</f>
        <v>0</v>
      </c>
      <c r="F7" s="1116" t="n">
        <f aca="false">t9!O6</f>
        <v>0</v>
      </c>
      <c r="G7" s="1117" t="str">
        <f aca="false">IF(COUNTIF(C7:F7,C7)=4,"OK","ERRORE")</f>
        <v>OK</v>
      </c>
      <c r="H7" s="1116" t="n">
        <f aca="false">t1!M6</f>
        <v>0</v>
      </c>
      <c r="I7" s="1116" t="n">
        <f aca="false">t7!X6</f>
        <v>0</v>
      </c>
      <c r="J7" s="1116" t="n">
        <f aca="false">t8!AB6</f>
        <v>0</v>
      </c>
      <c r="K7" s="1115" t="n">
        <f aca="false">t9!P6</f>
        <v>0</v>
      </c>
      <c r="L7" s="1117" t="str">
        <f aca="false">IF(COUNTIF(H7:K7,H7)=4,"OK","ERRORE")</f>
        <v>OK</v>
      </c>
    </row>
    <row r="8" customFormat="false" ht="14.1" hidden="false" customHeight="true" outlineLevel="0" collapsed="false">
      <c r="A8" s="1101" t="str">
        <f aca="false">t1!A7</f>
        <v>SEGRETARIO B</v>
      </c>
      <c r="B8" s="1114" t="str">
        <f aca="false">t1!B7</f>
        <v>0D0103</v>
      </c>
      <c r="C8" s="1115" t="n">
        <f aca="false">t1!L7</f>
        <v>0</v>
      </c>
      <c r="D8" s="1115" t="n">
        <f aca="false">t7!W7</f>
        <v>0</v>
      </c>
      <c r="E8" s="1116" t="n">
        <f aca="false">t8!AA7</f>
        <v>0</v>
      </c>
      <c r="F8" s="1116" t="n">
        <f aca="false">t9!O7</f>
        <v>0</v>
      </c>
      <c r="G8" s="1117" t="str">
        <f aca="false">IF(COUNTIF(C8:F8,C8)=4,"OK","ERRORE")</f>
        <v>OK</v>
      </c>
      <c r="H8" s="1116" t="n">
        <f aca="false">t1!M7</f>
        <v>0</v>
      </c>
      <c r="I8" s="1116" t="n">
        <f aca="false">t7!X7</f>
        <v>0</v>
      </c>
      <c r="J8" s="1116" t="n">
        <f aca="false">t8!AB7</f>
        <v>0</v>
      </c>
      <c r="K8" s="1115" t="n">
        <f aca="false">t9!P7</f>
        <v>0</v>
      </c>
      <c r="L8" s="1117" t="str">
        <f aca="false">IF(COUNTIF(H8:K8,H8)=4,"OK","ERRORE")</f>
        <v>OK</v>
      </c>
    </row>
    <row r="9" customFormat="false" ht="14.1" hidden="false" customHeight="true" outlineLevel="0" collapsed="false">
      <c r="A9" s="1101" t="str">
        <f aca="false">t1!A8</f>
        <v>SEGRETARIO C</v>
      </c>
      <c r="B9" s="1114" t="str">
        <f aca="false">t1!B8</f>
        <v>0D0485</v>
      </c>
      <c r="C9" s="1115" t="n">
        <f aca="false">t1!L8</f>
        <v>0</v>
      </c>
      <c r="D9" s="1115" t="n">
        <f aca="false">t7!W8</f>
        <v>0</v>
      </c>
      <c r="E9" s="1116" t="n">
        <f aca="false">t8!AA8</f>
        <v>0</v>
      </c>
      <c r="F9" s="1116" t="n">
        <f aca="false">t9!O8</f>
        <v>0</v>
      </c>
      <c r="G9" s="1117" t="str">
        <f aca="false">IF(COUNTIF(C9:F9,C9)=4,"OK","ERRORE")</f>
        <v>OK</v>
      </c>
      <c r="H9" s="1116" t="n">
        <f aca="false">t1!M8</f>
        <v>0</v>
      </c>
      <c r="I9" s="1116" t="n">
        <f aca="false">t7!X8</f>
        <v>0</v>
      </c>
      <c r="J9" s="1116" t="n">
        <f aca="false">t8!AB8</f>
        <v>0</v>
      </c>
      <c r="K9" s="1115" t="n">
        <f aca="false">t9!P8</f>
        <v>0</v>
      </c>
      <c r="L9" s="1117" t="str">
        <f aca="false">IF(COUNTIF(H9:K9,H9)=4,"OK","ERRORE")</f>
        <v>OK</v>
      </c>
    </row>
    <row r="10" customFormat="false" ht="14.1" hidden="false" customHeight="true" outlineLevel="0" collapsed="false">
      <c r="A10" s="1101" t="str">
        <f aca="false">t1!A9</f>
        <v>SEGRETARIO GENERALE CCIAA</v>
      </c>
      <c r="B10" s="1114" t="str">
        <f aca="false">t1!B9</f>
        <v>0D0104</v>
      </c>
      <c r="C10" s="1115" t="n">
        <f aca="false">t1!L9</f>
        <v>0</v>
      </c>
      <c r="D10" s="1115" t="n">
        <f aca="false">t7!W9</f>
        <v>0</v>
      </c>
      <c r="E10" s="1116" t="n">
        <f aca="false">t8!AA9</f>
        <v>0</v>
      </c>
      <c r="F10" s="1116" t="n">
        <f aca="false">t9!O9</f>
        <v>0</v>
      </c>
      <c r="G10" s="1117" t="str">
        <f aca="false">IF(COUNTIF(C10:F10,C10)=4,"OK","ERRORE")</f>
        <v>OK</v>
      </c>
      <c r="H10" s="1116" t="n">
        <f aca="false">t1!M9</f>
        <v>0</v>
      </c>
      <c r="I10" s="1116" t="n">
        <f aca="false">t7!X9</f>
        <v>0</v>
      </c>
      <c r="J10" s="1116" t="n">
        <f aca="false">t8!AB9</f>
        <v>0</v>
      </c>
      <c r="K10" s="1115" t="n">
        <f aca="false">t9!P9</f>
        <v>0</v>
      </c>
      <c r="L10" s="1117" t="str">
        <f aca="false">IF(COUNTIF(H10:K10,H10)=4,"OK","ERRORE")</f>
        <v>OK</v>
      </c>
    </row>
    <row r="11" customFormat="false" ht="14.1" hidden="false" customHeight="true" outlineLevel="0" collapsed="false">
      <c r="A11" s="1101" t="str">
        <f aca="false">t1!A10</f>
        <v>DIRETTORE  GENERALE</v>
      </c>
      <c r="B11" s="1114" t="str">
        <f aca="false">t1!B10</f>
        <v>0D0097</v>
      </c>
      <c r="C11" s="1115" t="n">
        <f aca="false">t1!L10</f>
        <v>0</v>
      </c>
      <c r="D11" s="1115" t="n">
        <f aca="false">t7!W10</f>
        <v>0</v>
      </c>
      <c r="E11" s="1116" t="n">
        <f aca="false">t8!AA10</f>
        <v>0</v>
      </c>
      <c r="F11" s="1116" t="n">
        <f aca="false">t9!O10</f>
        <v>0</v>
      </c>
      <c r="G11" s="1117" t="str">
        <f aca="false">IF(COUNTIF(C11:F11,C11)=4,"OK","ERRORE")</f>
        <v>OK</v>
      </c>
      <c r="H11" s="1116" t="n">
        <f aca="false">t1!M10</f>
        <v>0</v>
      </c>
      <c r="I11" s="1116" t="n">
        <f aca="false">t7!X10</f>
        <v>0</v>
      </c>
      <c r="J11" s="1116" t="n">
        <f aca="false">t8!AB10</f>
        <v>0</v>
      </c>
      <c r="K11" s="1115" t="n">
        <f aca="false">t9!P10</f>
        <v>0</v>
      </c>
      <c r="L11" s="1117" t="str">
        <f aca="false">IF(COUNTIF(H11:K11,H11)=4,"OK","ERRORE")</f>
        <v>OK</v>
      </c>
    </row>
    <row r="12" customFormat="false" ht="14.1" hidden="false" customHeight="true" outlineLevel="0" collapsed="false">
      <c r="A12" s="1101" t="str">
        <f aca="false">t1!A11</f>
        <v>DIRIGENTE FUORI D.O. art.110 c.2 TUEL</v>
      </c>
      <c r="B12" s="1114" t="str">
        <f aca="false">t1!B11</f>
        <v>0D0098</v>
      </c>
      <c r="C12" s="1115" t="n">
        <f aca="false">t1!L11</f>
        <v>0</v>
      </c>
      <c r="D12" s="1115" t="n">
        <f aca="false">t7!W11</f>
        <v>0</v>
      </c>
      <c r="E12" s="1116" t="n">
        <f aca="false">t8!AA11</f>
        <v>0</v>
      </c>
      <c r="F12" s="1116" t="n">
        <f aca="false">t9!O11</f>
        <v>0</v>
      </c>
      <c r="G12" s="1117" t="str">
        <f aca="false">IF(COUNTIF(C12:F12,C12)=4,"OK","ERRORE")</f>
        <v>OK</v>
      </c>
      <c r="H12" s="1116" t="n">
        <f aca="false">t1!M11</f>
        <v>0</v>
      </c>
      <c r="I12" s="1116" t="n">
        <f aca="false">t7!X11</f>
        <v>0</v>
      </c>
      <c r="J12" s="1116" t="n">
        <f aca="false">t8!AB11</f>
        <v>0</v>
      </c>
      <c r="K12" s="1115" t="n">
        <f aca="false">t9!P11</f>
        <v>0</v>
      </c>
      <c r="L12" s="1117" t="str">
        <f aca="false">IF(COUNTIF(H12:K12,H12)=4,"OK","ERRORE")</f>
        <v>OK</v>
      </c>
    </row>
    <row r="13" customFormat="false" ht="14.1" hidden="false" customHeight="true" outlineLevel="0" collapsed="false">
      <c r="A13" s="1101" t="str">
        <f aca="false">t1!A12</f>
        <v>ALTE SPECIALIZZ. FUORI D.O.art.110 c.2 TUEL</v>
      </c>
      <c r="B13" s="1114" t="str">
        <f aca="false">t1!B12</f>
        <v>0D0095</v>
      </c>
      <c r="C13" s="1115" t="n">
        <f aca="false">t1!L12</f>
        <v>0</v>
      </c>
      <c r="D13" s="1115" t="n">
        <f aca="false">t7!W12</f>
        <v>0</v>
      </c>
      <c r="E13" s="1116" t="n">
        <f aca="false">t8!AA12</f>
        <v>0</v>
      </c>
      <c r="F13" s="1116" t="n">
        <f aca="false">t9!O12</f>
        <v>0</v>
      </c>
      <c r="G13" s="1117" t="str">
        <f aca="false">IF(COUNTIF(C13:F13,C13)=4,"OK","ERRORE")</f>
        <v>OK</v>
      </c>
      <c r="H13" s="1116" t="n">
        <f aca="false">t1!M12</f>
        <v>0</v>
      </c>
      <c r="I13" s="1116" t="n">
        <f aca="false">t7!X12</f>
        <v>0</v>
      </c>
      <c r="J13" s="1116" t="n">
        <f aca="false">t8!AB12</f>
        <v>0</v>
      </c>
      <c r="K13" s="1115" t="n">
        <f aca="false">t9!P12</f>
        <v>0</v>
      </c>
      <c r="L13" s="1117" t="str">
        <f aca="false">IF(COUNTIF(H13:K13,H13)=4,"OK","ERRORE")</f>
        <v>OK</v>
      </c>
    </row>
    <row r="14" customFormat="false" ht="14.1" hidden="false" customHeight="true" outlineLevel="0" collapsed="false">
      <c r="A14" s="1101" t="str">
        <f aca="false">t1!A13</f>
        <v>DIRIGENTE A TEMPO INDETERMINATO</v>
      </c>
      <c r="B14" s="1114" t="str">
        <f aca="false">t1!B13</f>
        <v>0D0164</v>
      </c>
      <c r="C14" s="1115" t="n">
        <f aca="false">t1!L13</f>
        <v>0</v>
      </c>
      <c r="D14" s="1115" t="n">
        <f aca="false">t7!W13</f>
        <v>0</v>
      </c>
      <c r="E14" s="1116" t="n">
        <f aca="false">t8!AA13</f>
        <v>0</v>
      </c>
      <c r="F14" s="1116" t="n">
        <f aca="false">t9!O13</f>
        <v>0</v>
      </c>
      <c r="G14" s="1117" t="str">
        <f aca="false">IF(COUNTIF(C14:F14,C14)=4,"OK","ERRORE")</f>
        <v>OK</v>
      </c>
      <c r="H14" s="1116" t="n">
        <f aca="false">t1!M13</f>
        <v>0</v>
      </c>
      <c r="I14" s="1116" t="n">
        <f aca="false">t7!X13</f>
        <v>0</v>
      </c>
      <c r="J14" s="1116" t="n">
        <f aca="false">t8!AB13</f>
        <v>0</v>
      </c>
      <c r="K14" s="1115" t="n">
        <f aca="false">t9!P13</f>
        <v>0</v>
      </c>
      <c r="L14" s="1117" t="str">
        <f aca="false">IF(COUNTIF(H14:K14,H14)=4,"OK","ERRORE")</f>
        <v>OK</v>
      </c>
    </row>
    <row r="15" customFormat="false" ht="14.1" hidden="false" customHeight="true" outlineLevel="0" collapsed="false">
      <c r="A15" s="1101" t="str">
        <f aca="false">t1!A14</f>
        <v>DIRIGENTE A TEMPO DET.TO  ART.110 C.1 TUEL</v>
      </c>
      <c r="B15" s="1114" t="str">
        <f aca="false">t1!B14</f>
        <v>0D0165</v>
      </c>
      <c r="C15" s="1115" t="n">
        <f aca="false">t1!L14</f>
        <v>1</v>
      </c>
      <c r="D15" s="1115" t="n">
        <f aca="false">t7!W14</f>
        <v>1</v>
      </c>
      <c r="E15" s="1116" t="n">
        <f aca="false">t8!AA14</f>
        <v>1</v>
      </c>
      <c r="F15" s="1116" t="n">
        <f aca="false">t9!O14</f>
        <v>1</v>
      </c>
      <c r="G15" s="1117" t="str">
        <f aca="false">IF(COUNTIF(C15:F15,C15)=4,"OK","ERRORE")</f>
        <v>OK</v>
      </c>
      <c r="H15" s="1116" t="n">
        <f aca="false">t1!M14</f>
        <v>0</v>
      </c>
      <c r="I15" s="1116" t="n">
        <f aca="false">t7!X14</f>
        <v>0</v>
      </c>
      <c r="J15" s="1116" t="n">
        <f aca="false">t8!AB14</f>
        <v>0</v>
      </c>
      <c r="K15" s="1115" t="n">
        <f aca="false">t9!P14</f>
        <v>0</v>
      </c>
      <c r="L15" s="1117" t="str">
        <f aca="false">IF(COUNTIF(H15:K15,H15)=4,"OK","ERRORE")</f>
        <v>OK</v>
      </c>
    </row>
    <row r="16" customFormat="false" ht="14.1" hidden="false" customHeight="true" outlineLevel="0" collapsed="false">
      <c r="A16" s="1101" t="str">
        <f aca="false">t1!A15</f>
        <v>ALTE SPECIALIZZ. IN D.O. art.110 c.1 TUEL</v>
      </c>
      <c r="B16" s="1114" t="str">
        <f aca="false">t1!B15</f>
        <v>0D0I95</v>
      </c>
      <c r="C16" s="1115" t="n">
        <f aca="false">t1!L15</f>
        <v>0</v>
      </c>
      <c r="D16" s="1115" t="n">
        <f aca="false">t7!W15</f>
        <v>0</v>
      </c>
      <c r="E16" s="1116" t="n">
        <f aca="false">t8!AA15</f>
        <v>0</v>
      </c>
      <c r="F16" s="1116" t="n">
        <f aca="false">t9!O15</f>
        <v>0</v>
      </c>
      <c r="G16" s="1117" t="str">
        <f aca="false">IF(COUNTIF(C16:F16,C16)=4,"OK","ERRORE")</f>
        <v>OK</v>
      </c>
      <c r="H16" s="1116" t="n">
        <f aca="false">t1!M15</f>
        <v>0</v>
      </c>
      <c r="I16" s="1116" t="n">
        <f aca="false">t7!X15</f>
        <v>0</v>
      </c>
      <c r="J16" s="1116" t="n">
        <f aca="false">t8!AB15</f>
        <v>0</v>
      </c>
      <c r="K16" s="1115" t="n">
        <f aca="false">t9!P15</f>
        <v>0</v>
      </c>
      <c r="L16" s="1117" t="str">
        <f aca="false">IF(COUNTIF(H16:K16,H16)=4,"OK","ERRORE")</f>
        <v>OK</v>
      </c>
    </row>
    <row r="17" customFormat="false" ht="14.1" hidden="false" customHeight="true" outlineLevel="0" collapsed="false">
      <c r="A17" s="1101" t="str">
        <f aca="false">t1!A16</f>
        <v>POSIZ. ECON. D6 - PROFILI ACCESSO D3</v>
      </c>
      <c r="B17" s="1114" t="str">
        <f aca="false">t1!B16</f>
        <v>0D6A00</v>
      </c>
      <c r="C17" s="1115" t="n">
        <f aca="false">t1!L16</f>
        <v>1</v>
      </c>
      <c r="D17" s="1115" t="n">
        <f aca="false">t7!W16</f>
        <v>1</v>
      </c>
      <c r="E17" s="1116" t="n">
        <f aca="false">t8!AA16</f>
        <v>1</v>
      </c>
      <c r="F17" s="1116" t="n">
        <f aca="false">t9!O16</f>
        <v>1</v>
      </c>
      <c r="G17" s="1117" t="str">
        <f aca="false">IF(COUNTIF(C17:F17,C17)=4,"OK","ERRORE")</f>
        <v>OK</v>
      </c>
      <c r="H17" s="1116" t="n">
        <f aca="false">t1!M16</f>
        <v>1</v>
      </c>
      <c r="I17" s="1116" t="n">
        <f aca="false">t7!X16</f>
        <v>1</v>
      </c>
      <c r="J17" s="1116" t="n">
        <f aca="false">t8!AB16</f>
        <v>1</v>
      </c>
      <c r="K17" s="1115" t="n">
        <f aca="false">t9!P16</f>
        <v>1</v>
      </c>
      <c r="L17" s="1117" t="str">
        <f aca="false">IF(COUNTIF(H17:K17,H17)=4,"OK","ERRORE")</f>
        <v>OK</v>
      </c>
    </row>
    <row r="18" customFormat="false" ht="14.1" hidden="false" customHeight="true" outlineLevel="0" collapsed="false">
      <c r="A18" s="1101" t="str">
        <f aca="false">t1!A17</f>
        <v>POSIZ. ECON. D6 - PROFILO ACCESSO D1</v>
      </c>
      <c r="B18" s="1114" t="str">
        <f aca="false">t1!B17</f>
        <v>0D6000</v>
      </c>
      <c r="C18" s="1115" t="n">
        <f aca="false">t1!L17</f>
        <v>2</v>
      </c>
      <c r="D18" s="1115" t="n">
        <f aca="false">t7!W17</f>
        <v>2</v>
      </c>
      <c r="E18" s="1116" t="n">
        <f aca="false">t8!AA17</f>
        <v>2</v>
      </c>
      <c r="F18" s="1116" t="n">
        <f aca="false">t9!O17</f>
        <v>2</v>
      </c>
      <c r="G18" s="1117" t="str">
        <f aca="false">IF(COUNTIF(C18:F18,C18)=4,"OK","ERRORE")</f>
        <v>OK</v>
      </c>
      <c r="H18" s="1116" t="n">
        <f aca="false">t1!M17</f>
        <v>1</v>
      </c>
      <c r="I18" s="1116" t="n">
        <f aca="false">t7!X17</f>
        <v>1</v>
      </c>
      <c r="J18" s="1116" t="n">
        <f aca="false">t8!AB17</f>
        <v>1</v>
      </c>
      <c r="K18" s="1115" t="n">
        <f aca="false">t9!P17</f>
        <v>1</v>
      </c>
      <c r="L18" s="1117" t="str">
        <f aca="false">IF(COUNTIF(H18:K18,H18)=4,"OK","ERRORE")</f>
        <v>OK</v>
      </c>
    </row>
    <row r="19" customFormat="false" ht="14.1" hidden="false" customHeight="true" outlineLevel="0" collapsed="false">
      <c r="A19" s="1101" t="str">
        <f aca="false">t1!A18</f>
        <v>POSIZ. ECON. D5 PROFILI ACCESSO D3</v>
      </c>
      <c r="B19" s="1114" t="str">
        <f aca="false">t1!B18</f>
        <v>052486</v>
      </c>
      <c r="C19" s="1115" t="n">
        <f aca="false">t1!L18</f>
        <v>0</v>
      </c>
      <c r="D19" s="1115" t="n">
        <f aca="false">t7!W18</f>
        <v>0</v>
      </c>
      <c r="E19" s="1116" t="n">
        <f aca="false">t8!AA18</f>
        <v>0</v>
      </c>
      <c r="F19" s="1116" t="n">
        <f aca="false">t9!O18</f>
        <v>0</v>
      </c>
      <c r="G19" s="1117" t="str">
        <f aca="false">IF(COUNTIF(C19:F19,C19)=4,"OK","ERRORE")</f>
        <v>OK</v>
      </c>
      <c r="H19" s="1116" t="n">
        <f aca="false">t1!M18</f>
        <v>0</v>
      </c>
      <c r="I19" s="1116" t="n">
        <f aca="false">t7!X18</f>
        <v>0</v>
      </c>
      <c r="J19" s="1116" t="n">
        <f aca="false">t8!AB18</f>
        <v>0</v>
      </c>
      <c r="K19" s="1115" t="n">
        <f aca="false">t9!P18</f>
        <v>0</v>
      </c>
      <c r="L19" s="1117" t="str">
        <f aca="false">IF(COUNTIF(H19:K19,H19)=4,"OK","ERRORE")</f>
        <v>OK</v>
      </c>
    </row>
    <row r="20" customFormat="false" ht="14.1" hidden="false" customHeight="true" outlineLevel="0" collapsed="false">
      <c r="A20" s="1101" t="str">
        <f aca="false">t1!A19</f>
        <v>POSIZ. ECON. D5 PROFILI ACCESSO D1</v>
      </c>
      <c r="B20" s="1114" t="str">
        <f aca="false">t1!B19</f>
        <v>052487</v>
      </c>
      <c r="C20" s="1115" t="n">
        <f aca="false">t1!L19</f>
        <v>0</v>
      </c>
      <c r="D20" s="1115" t="n">
        <f aca="false">t7!W19</f>
        <v>0</v>
      </c>
      <c r="E20" s="1116" t="n">
        <f aca="false">t8!AA19</f>
        <v>0</v>
      </c>
      <c r="F20" s="1116" t="n">
        <f aca="false">t9!O19</f>
        <v>0</v>
      </c>
      <c r="G20" s="1117" t="str">
        <f aca="false">IF(COUNTIF(C20:F20,C20)=4,"OK","ERRORE")</f>
        <v>OK</v>
      </c>
      <c r="H20" s="1116" t="n">
        <f aca="false">t1!M19</f>
        <v>0</v>
      </c>
      <c r="I20" s="1116" t="n">
        <f aca="false">t7!X19</f>
        <v>0</v>
      </c>
      <c r="J20" s="1116" t="n">
        <f aca="false">t8!AB19</f>
        <v>0</v>
      </c>
      <c r="K20" s="1115" t="n">
        <f aca="false">t9!P19</f>
        <v>0</v>
      </c>
      <c r="L20" s="1117" t="str">
        <f aca="false">IF(COUNTIF(H20:K20,H20)=4,"OK","ERRORE")</f>
        <v>OK</v>
      </c>
    </row>
    <row r="21" customFormat="false" ht="14.1" hidden="false" customHeight="true" outlineLevel="0" collapsed="false">
      <c r="A21" s="1101" t="str">
        <f aca="false">t1!A20</f>
        <v>POSIZ. ECON. D4 PROFILI ACCESSO D3</v>
      </c>
      <c r="B21" s="1114" t="str">
        <f aca="false">t1!B20</f>
        <v>051488</v>
      </c>
      <c r="C21" s="1115" t="n">
        <f aca="false">t1!L20</f>
        <v>0</v>
      </c>
      <c r="D21" s="1115" t="n">
        <f aca="false">t7!W20</f>
        <v>0</v>
      </c>
      <c r="E21" s="1116" t="n">
        <f aca="false">t8!AA20</f>
        <v>0</v>
      </c>
      <c r="F21" s="1116" t="n">
        <f aca="false">t9!O20</f>
        <v>0</v>
      </c>
      <c r="G21" s="1117" t="str">
        <f aca="false">IF(COUNTIF(C21:F21,C21)=4,"OK","ERRORE")</f>
        <v>OK</v>
      </c>
      <c r="H21" s="1116" t="n">
        <f aca="false">t1!M20</f>
        <v>0</v>
      </c>
      <c r="I21" s="1116" t="n">
        <f aca="false">t7!X20</f>
        <v>0</v>
      </c>
      <c r="J21" s="1116" t="n">
        <f aca="false">t8!AB20</f>
        <v>0</v>
      </c>
      <c r="K21" s="1115" t="n">
        <f aca="false">t9!P20</f>
        <v>0</v>
      </c>
      <c r="L21" s="1117" t="str">
        <f aca="false">IF(COUNTIF(H21:K21,H21)=4,"OK","ERRORE")</f>
        <v>OK</v>
      </c>
    </row>
    <row r="22" customFormat="false" ht="14.1" hidden="false" customHeight="true" outlineLevel="0" collapsed="false">
      <c r="A22" s="1101" t="str">
        <f aca="false">t1!A21</f>
        <v>POSIZ. ECON. D4 PROFILI ACCESSO D1</v>
      </c>
      <c r="B22" s="1114" t="str">
        <f aca="false">t1!B21</f>
        <v>051489</v>
      </c>
      <c r="C22" s="1115" t="n">
        <f aca="false">t1!L21</f>
        <v>0</v>
      </c>
      <c r="D22" s="1115" t="n">
        <f aca="false">t7!W21</f>
        <v>0</v>
      </c>
      <c r="E22" s="1116" t="n">
        <f aca="false">t8!AA21</f>
        <v>0</v>
      </c>
      <c r="F22" s="1116" t="n">
        <f aca="false">t9!O21</f>
        <v>0</v>
      </c>
      <c r="G22" s="1117" t="str">
        <f aca="false">IF(COUNTIF(C22:F22,C22)=4,"OK","ERRORE")</f>
        <v>OK</v>
      </c>
      <c r="H22" s="1116" t="n">
        <f aca="false">t1!M21</f>
        <v>0</v>
      </c>
      <c r="I22" s="1116" t="n">
        <f aca="false">t7!X21</f>
        <v>0</v>
      </c>
      <c r="J22" s="1116" t="n">
        <f aca="false">t8!AB21</f>
        <v>0</v>
      </c>
      <c r="K22" s="1115" t="n">
        <f aca="false">t9!P21</f>
        <v>0</v>
      </c>
      <c r="L22" s="1117" t="str">
        <f aca="false">IF(COUNTIF(H22:K22,H22)=4,"OK","ERRORE")</f>
        <v>OK</v>
      </c>
    </row>
    <row r="23" customFormat="false" ht="14.1" hidden="false" customHeight="true" outlineLevel="0" collapsed="false">
      <c r="A23" s="1101" t="str">
        <f aca="false">t1!A22</f>
        <v>POSIZIONE ECONOMICA DI ACCESSO D3</v>
      </c>
      <c r="B23" s="1114" t="str">
        <f aca="false">t1!B22</f>
        <v>058000</v>
      </c>
      <c r="C23" s="1115" t="n">
        <f aca="false">t1!L22</f>
        <v>0</v>
      </c>
      <c r="D23" s="1115" t="n">
        <f aca="false">t7!W22</f>
        <v>0</v>
      </c>
      <c r="E23" s="1116" t="n">
        <f aca="false">t8!AA22</f>
        <v>0</v>
      </c>
      <c r="F23" s="1116" t="n">
        <f aca="false">t9!O22</f>
        <v>0</v>
      </c>
      <c r="G23" s="1117" t="str">
        <f aca="false">IF(COUNTIF(C23:F23,C23)=4,"OK","ERRORE")</f>
        <v>OK</v>
      </c>
      <c r="H23" s="1116" t="n">
        <f aca="false">t1!M22</f>
        <v>0</v>
      </c>
      <c r="I23" s="1116" t="n">
        <f aca="false">t7!X22</f>
        <v>0</v>
      </c>
      <c r="J23" s="1116" t="n">
        <f aca="false">t8!AB22</f>
        <v>0</v>
      </c>
      <c r="K23" s="1115" t="n">
        <f aca="false">t9!P22</f>
        <v>0</v>
      </c>
      <c r="L23" s="1117" t="str">
        <f aca="false">IF(COUNTIF(H23:K23,H23)=4,"OK","ERRORE")</f>
        <v>OK</v>
      </c>
    </row>
    <row r="24" customFormat="false" ht="14.1" hidden="false" customHeight="true" outlineLevel="0" collapsed="false">
      <c r="A24" s="1101" t="str">
        <f aca="false">t1!A23</f>
        <v>POSIZIONE ECONOMICA D3</v>
      </c>
      <c r="B24" s="1114" t="str">
        <f aca="false">t1!B23</f>
        <v>050000</v>
      </c>
      <c r="C24" s="1115" t="n">
        <f aca="false">t1!L23</f>
        <v>1</v>
      </c>
      <c r="D24" s="1115" t="n">
        <f aca="false">t7!W23</f>
        <v>1</v>
      </c>
      <c r="E24" s="1116" t="n">
        <f aca="false">t8!AA23</f>
        <v>1</v>
      </c>
      <c r="F24" s="1116" t="n">
        <f aca="false">t9!O23</f>
        <v>1</v>
      </c>
      <c r="G24" s="1117" t="str">
        <f aca="false">IF(COUNTIF(C24:F24,C24)=4,"OK","ERRORE")</f>
        <v>OK</v>
      </c>
      <c r="H24" s="1116" t="n">
        <f aca="false">t1!M23</f>
        <v>2</v>
      </c>
      <c r="I24" s="1116" t="n">
        <f aca="false">t7!X23</f>
        <v>2</v>
      </c>
      <c r="J24" s="1116" t="n">
        <f aca="false">t8!AB23</f>
        <v>2</v>
      </c>
      <c r="K24" s="1115" t="n">
        <f aca="false">t9!P23</f>
        <v>2</v>
      </c>
      <c r="L24" s="1117" t="str">
        <f aca="false">IF(COUNTIF(H24:K24,H24)=4,"OK","ERRORE")</f>
        <v>OK</v>
      </c>
    </row>
    <row r="25" customFormat="false" ht="14.1" hidden="false" customHeight="true" outlineLevel="0" collapsed="false">
      <c r="A25" s="1101" t="str">
        <f aca="false">t1!A24</f>
        <v>POSIZIONE ECONOMICA D2</v>
      </c>
      <c r="B25" s="1114" t="str">
        <f aca="false">t1!B24</f>
        <v>049000</v>
      </c>
      <c r="C25" s="1115" t="n">
        <f aca="false">t1!L24</f>
        <v>0</v>
      </c>
      <c r="D25" s="1115" t="n">
        <f aca="false">t7!W24</f>
        <v>0</v>
      </c>
      <c r="E25" s="1116" t="n">
        <f aca="false">t8!AA24</f>
        <v>0</v>
      </c>
      <c r="F25" s="1116" t="n">
        <f aca="false">t9!O24</f>
        <v>0</v>
      </c>
      <c r="G25" s="1117" t="str">
        <f aca="false">IF(COUNTIF(C25:F25,C25)=4,"OK","ERRORE")</f>
        <v>OK</v>
      </c>
      <c r="H25" s="1116" t="n">
        <f aca="false">t1!M24</f>
        <v>2</v>
      </c>
      <c r="I25" s="1116" t="n">
        <f aca="false">t7!X24</f>
        <v>2</v>
      </c>
      <c r="J25" s="1116" t="n">
        <f aca="false">t8!AB24</f>
        <v>2</v>
      </c>
      <c r="K25" s="1115" t="n">
        <f aca="false">t9!P24</f>
        <v>2</v>
      </c>
      <c r="L25" s="1117" t="str">
        <f aca="false">IF(COUNTIF(H25:K25,H25)=4,"OK","ERRORE")</f>
        <v>OK</v>
      </c>
    </row>
    <row r="26" customFormat="false" ht="14.1" hidden="false" customHeight="true" outlineLevel="0" collapsed="false">
      <c r="A26" s="1101" t="str">
        <f aca="false">t1!A25</f>
        <v>POSIZIONE ECONOMICA DI ACCESSO D1</v>
      </c>
      <c r="B26" s="1114" t="str">
        <f aca="false">t1!B25</f>
        <v>057000</v>
      </c>
      <c r="C26" s="1115" t="n">
        <f aca="false">t1!L25</f>
        <v>2</v>
      </c>
      <c r="D26" s="1115" t="n">
        <f aca="false">t7!W25</f>
        <v>2</v>
      </c>
      <c r="E26" s="1116" t="n">
        <f aca="false">t8!AA25</f>
        <v>2</v>
      </c>
      <c r="F26" s="1116" t="n">
        <f aca="false">t9!O25</f>
        <v>2</v>
      </c>
      <c r="G26" s="1117" t="str">
        <f aca="false">IF(COUNTIF(C26:F26,C26)=4,"OK","ERRORE")</f>
        <v>OK</v>
      </c>
      <c r="H26" s="1116" t="n">
        <f aca="false">t1!M25</f>
        <v>7</v>
      </c>
      <c r="I26" s="1116" t="n">
        <f aca="false">t7!X25</f>
        <v>7</v>
      </c>
      <c r="J26" s="1116" t="n">
        <f aca="false">t8!AB25</f>
        <v>7</v>
      </c>
      <c r="K26" s="1115" t="n">
        <f aca="false">t9!P25</f>
        <v>7</v>
      </c>
      <c r="L26" s="1117" t="str">
        <f aca="false">IF(COUNTIF(H26:K26,H26)=4,"OK","ERRORE")</f>
        <v>OK</v>
      </c>
    </row>
    <row r="27" customFormat="false" ht="14.1" hidden="false" customHeight="true" outlineLevel="0" collapsed="false">
      <c r="A27" s="1101" t="str">
        <f aca="false">t1!A26</f>
        <v>POSIZIONE ECONOMICA C5</v>
      </c>
      <c r="B27" s="1114" t="str">
        <f aca="false">t1!B26</f>
        <v>046000</v>
      </c>
      <c r="C27" s="1115" t="n">
        <f aca="false">t1!L26</f>
        <v>4</v>
      </c>
      <c r="D27" s="1115" t="n">
        <f aca="false">t7!W26</f>
        <v>4</v>
      </c>
      <c r="E27" s="1116" t="n">
        <f aca="false">t8!AA26</f>
        <v>4</v>
      </c>
      <c r="F27" s="1116" t="n">
        <f aca="false">t9!O26</f>
        <v>4</v>
      </c>
      <c r="G27" s="1117" t="str">
        <f aca="false">IF(COUNTIF(C27:F27,C27)=4,"OK","ERRORE")</f>
        <v>OK</v>
      </c>
      <c r="H27" s="1116" t="n">
        <f aca="false">t1!M26</f>
        <v>2</v>
      </c>
      <c r="I27" s="1116" t="n">
        <f aca="false">t7!X26</f>
        <v>2</v>
      </c>
      <c r="J27" s="1116" t="n">
        <f aca="false">t8!AB26</f>
        <v>2</v>
      </c>
      <c r="K27" s="1115" t="n">
        <f aca="false">t9!P26</f>
        <v>2</v>
      </c>
      <c r="L27" s="1117" t="str">
        <f aca="false">IF(COUNTIF(H27:K27,H27)=4,"OK","ERRORE")</f>
        <v>OK</v>
      </c>
    </row>
    <row r="28" customFormat="false" ht="14.1" hidden="false" customHeight="true" outlineLevel="0" collapsed="false">
      <c r="A28" s="1101" t="str">
        <f aca="false">t1!A27</f>
        <v>POSIZIONE ECONOMICA C4</v>
      </c>
      <c r="B28" s="1114" t="str">
        <f aca="false">t1!B27</f>
        <v>045000</v>
      </c>
      <c r="C28" s="1115" t="n">
        <f aca="false">t1!L27</f>
        <v>1</v>
      </c>
      <c r="D28" s="1115" t="n">
        <f aca="false">t7!W27</f>
        <v>1</v>
      </c>
      <c r="E28" s="1116" t="n">
        <f aca="false">t8!AA27</f>
        <v>1</v>
      </c>
      <c r="F28" s="1116" t="n">
        <f aca="false">t9!O27</f>
        <v>1</v>
      </c>
      <c r="G28" s="1117" t="str">
        <f aca="false">IF(COUNTIF(C28:F28,C28)=4,"OK","ERRORE")</f>
        <v>OK</v>
      </c>
      <c r="H28" s="1116" t="n">
        <f aca="false">t1!M27</f>
        <v>0</v>
      </c>
      <c r="I28" s="1116" t="n">
        <f aca="false">t7!X27</f>
        <v>0</v>
      </c>
      <c r="J28" s="1116" t="n">
        <f aca="false">t8!AB27</f>
        <v>0</v>
      </c>
      <c r="K28" s="1115" t="n">
        <f aca="false">t9!P27</f>
        <v>0</v>
      </c>
      <c r="L28" s="1117" t="str">
        <f aca="false">IF(COUNTIF(H28:K28,H28)=4,"OK","ERRORE")</f>
        <v>OK</v>
      </c>
    </row>
    <row r="29" customFormat="false" ht="14.1" hidden="false" customHeight="true" outlineLevel="0" collapsed="false">
      <c r="A29" s="1101" t="str">
        <f aca="false">t1!A28</f>
        <v>POSIZIONE ECONOMICA C3</v>
      </c>
      <c r="B29" s="1114" t="str">
        <f aca="false">t1!B28</f>
        <v>043000</v>
      </c>
      <c r="C29" s="1115" t="n">
        <f aca="false">t1!L28</f>
        <v>0</v>
      </c>
      <c r="D29" s="1115" t="n">
        <f aca="false">t7!W28</f>
        <v>0</v>
      </c>
      <c r="E29" s="1116" t="n">
        <f aca="false">t8!AA28</f>
        <v>0</v>
      </c>
      <c r="F29" s="1116" t="n">
        <f aca="false">t9!O28</f>
        <v>0</v>
      </c>
      <c r="G29" s="1117" t="str">
        <f aca="false">IF(COUNTIF(C29:F29,C29)=4,"OK","ERRORE")</f>
        <v>OK</v>
      </c>
      <c r="H29" s="1116" t="n">
        <f aca="false">t1!M28</f>
        <v>1</v>
      </c>
      <c r="I29" s="1116" t="n">
        <f aca="false">t7!X28</f>
        <v>1</v>
      </c>
      <c r="J29" s="1116" t="n">
        <f aca="false">t8!AB28</f>
        <v>1</v>
      </c>
      <c r="K29" s="1115" t="n">
        <f aca="false">t9!P28</f>
        <v>1</v>
      </c>
      <c r="L29" s="1117" t="str">
        <f aca="false">IF(COUNTIF(H29:K29,H29)=4,"OK","ERRORE")</f>
        <v>OK</v>
      </c>
    </row>
    <row r="30" customFormat="false" ht="14.1" hidden="false" customHeight="true" outlineLevel="0" collapsed="false">
      <c r="A30" s="1101" t="str">
        <f aca="false">t1!A29</f>
        <v>POSIZIONE ECONOMICA C2</v>
      </c>
      <c r="B30" s="1114" t="str">
        <f aca="false">t1!B29</f>
        <v>042000</v>
      </c>
      <c r="C30" s="1115" t="n">
        <f aca="false">t1!L29</f>
        <v>1</v>
      </c>
      <c r="D30" s="1115" t="n">
        <f aca="false">t7!W29</f>
        <v>1</v>
      </c>
      <c r="E30" s="1116" t="n">
        <f aca="false">t8!AA29</f>
        <v>1</v>
      </c>
      <c r="F30" s="1116" t="n">
        <f aca="false">t9!O29</f>
        <v>1</v>
      </c>
      <c r="G30" s="1117" t="str">
        <f aca="false">IF(COUNTIF(C30:F30,C30)=4,"OK","ERRORE")</f>
        <v>OK</v>
      </c>
      <c r="H30" s="1116" t="n">
        <f aca="false">t1!M29</f>
        <v>3</v>
      </c>
      <c r="I30" s="1116" t="n">
        <f aca="false">t7!X29</f>
        <v>3</v>
      </c>
      <c r="J30" s="1116" t="n">
        <f aca="false">t8!AB29</f>
        <v>3</v>
      </c>
      <c r="K30" s="1115" t="n">
        <f aca="false">t9!P29</f>
        <v>3</v>
      </c>
      <c r="L30" s="1117" t="str">
        <f aca="false">IF(COUNTIF(H30:K30,H30)=4,"OK","ERRORE")</f>
        <v>OK</v>
      </c>
    </row>
    <row r="31" customFormat="false" ht="14.1" hidden="false" customHeight="true" outlineLevel="0" collapsed="false">
      <c r="A31" s="1101" t="str">
        <f aca="false">t1!A30</f>
        <v>POSIZIONE ECONOMICA DI ACCESSO C1</v>
      </c>
      <c r="B31" s="1114" t="str">
        <f aca="false">t1!B30</f>
        <v>056000</v>
      </c>
      <c r="C31" s="1115" t="n">
        <f aca="false">t1!L30</f>
        <v>4</v>
      </c>
      <c r="D31" s="1115" t="n">
        <f aca="false">t7!W30</f>
        <v>4</v>
      </c>
      <c r="E31" s="1116" t="n">
        <f aca="false">t8!AA30</f>
        <v>4</v>
      </c>
      <c r="F31" s="1116" t="n">
        <f aca="false">t9!O30</f>
        <v>4</v>
      </c>
      <c r="G31" s="1117" t="str">
        <f aca="false">IF(COUNTIF(C31:F31,C31)=4,"OK","ERRORE")</f>
        <v>OK</v>
      </c>
      <c r="H31" s="1116" t="n">
        <f aca="false">t1!M30</f>
        <v>1</v>
      </c>
      <c r="I31" s="1116" t="n">
        <f aca="false">t7!X30</f>
        <v>1</v>
      </c>
      <c r="J31" s="1116" t="n">
        <f aca="false">t8!AB30</f>
        <v>1</v>
      </c>
      <c r="K31" s="1115" t="n">
        <f aca="false">t9!P30</f>
        <v>1</v>
      </c>
      <c r="L31" s="1117" t="str">
        <f aca="false">IF(COUNTIF(H31:K31,H31)=4,"OK","ERRORE")</f>
        <v>OK</v>
      </c>
    </row>
    <row r="32" customFormat="false" ht="14.1" hidden="false" customHeight="true" outlineLevel="0" collapsed="false">
      <c r="A32" s="1101" t="str">
        <f aca="false">t1!A31</f>
        <v>POSIZ. ECON. B7 - PROFILO ACCESSO B3</v>
      </c>
      <c r="B32" s="1114" t="str">
        <f aca="false">t1!B31</f>
        <v>0B7A00</v>
      </c>
      <c r="C32" s="1115" t="n">
        <f aca="false">t1!L31</f>
        <v>5</v>
      </c>
      <c r="D32" s="1115" t="n">
        <f aca="false">t7!W31</f>
        <v>5</v>
      </c>
      <c r="E32" s="1116" t="n">
        <f aca="false">t8!AA31</f>
        <v>5</v>
      </c>
      <c r="F32" s="1116" t="n">
        <f aca="false">t9!O31</f>
        <v>5</v>
      </c>
      <c r="G32" s="1117" t="str">
        <f aca="false">IF(COUNTIF(C32:F32,C32)=4,"OK","ERRORE")</f>
        <v>OK</v>
      </c>
      <c r="H32" s="1116" t="n">
        <f aca="false">t1!M31</f>
        <v>1</v>
      </c>
      <c r="I32" s="1116" t="n">
        <f aca="false">t7!X31</f>
        <v>1</v>
      </c>
      <c r="J32" s="1116" t="n">
        <f aca="false">t8!AB31</f>
        <v>1</v>
      </c>
      <c r="K32" s="1115" t="n">
        <f aca="false">t9!P31</f>
        <v>1</v>
      </c>
      <c r="L32" s="1117" t="str">
        <f aca="false">IF(COUNTIF(H32:K32,H32)=4,"OK","ERRORE")</f>
        <v>OK</v>
      </c>
    </row>
    <row r="33" customFormat="false" ht="14.1" hidden="false" customHeight="true" outlineLevel="0" collapsed="false">
      <c r="A33" s="1101" t="str">
        <f aca="false">t1!A32</f>
        <v>POSIZ. ECON. B7 - PROFILO  ACCESSO B1</v>
      </c>
      <c r="B33" s="1114" t="str">
        <f aca="false">t1!B32</f>
        <v>0B7000</v>
      </c>
      <c r="C33" s="1115" t="n">
        <f aca="false">t1!L32</f>
        <v>0</v>
      </c>
      <c r="D33" s="1115" t="n">
        <f aca="false">t7!W32</f>
        <v>0</v>
      </c>
      <c r="E33" s="1116" t="n">
        <f aca="false">t8!AA32</f>
        <v>0</v>
      </c>
      <c r="F33" s="1116" t="n">
        <f aca="false">t9!O32</f>
        <v>0</v>
      </c>
      <c r="G33" s="1117" t="str">
        <f aca="false">IF(COUNTIF(C33:F33,C33)=4,"OK","ERRORE")</f>
        <v>OK</v>
      </c>
      <c r="H33" s="1116" t="n">
        <f aca="false">t1!M32</f>
        <v>0</v>
      </c>
      <c r="I33" s="1116" t="n">
        <f aca="false">t7!X32</f>
        <v>0</v>
      </c>
      <c r="J33" s="1116" t="n">
        <f aca="false">t8!AB32</f>
        <v>0</v>
      </c>
      <c r="K33" s="1115" t="n">
        <f aca="false">t9!P32</f>
        <v>0</v>
      </c>
      <c r="L33" s="1117" t="str">
        <f aca="false">IF(COUNTIF(H33:K33,H33)=4,"OK","ERRORE")</f>
        <v>OK</v>
      </c>
    </row>
    <row r="34" customFormat="false" ht="14.1" hidden="false" customHeight="true" outlineLevel="0" collapsed="false">
      <c r="A34" s="1101" t="str">
        <f aca="false">t1!A33</f>
        <v>POSIZ. ECON. B6 PROFILI ACCESSO B3</v>
      </c>
      <c r="B34" s="1114" t="str">
        <f aca="false">t1!B33</f>
        <v>038490</v>
      </c>
      <c r="C34" s="1115" t="n">
        <f aca="false">t1!L33</f>
        <v>0</v>
      </c>
      <c r="D34" s="1115" t="n">
        <f aca="false">t7!W33</f>
        <v>0</v>
      </c>
      <c r="E34" s="1116" t="n">
        <f aca="false">t8!AA33</f>
        <v>0</v>
      </c>
      <c r="F34" s="1116" t="n">
        <f aca="false">t9!O33</f>
        <v>0</v>
      </c>
      <c r="G34" s="1117" t="str">
        <f aca="false">IF(COUNTIF(C34:F34,C34)=4,"OK","ERRORE")</f>
        <v>OK</v>
      </c>
      <c r="H34" s="1116" t="n">
        <f aca="false">t1!M33</f>
        <v>0</v>
      </c>
      <c r="I34" s="1116" t="n">
        <f aca="false">t7!X33</f>
        <v>0</v>
      </c>
      <c r="J34" s="1116" t="n">
        <f aca="false">t8!AB33</f>
        <v>0</v>
      </c>
      <c r="K34" s="1115" t="n">
        <f aca="false">t9!P33</f>
        <v>0</v>
      </c>
      <c r="L34" s="1117" t="str">
        <f aca="false">IF(COUNTIF(H34:K34,H34)=4,"OK","ERRORE")</f>
        <v>OK</v>
      </c>
    </row>
    <row r="35" customFormat="false" ht="14.1" hidden="false" customHeight="true" outlineLevel="0" collapsed="false">
      <c r="A35" s="1101" t="str">
        <f aca="false">t1!A34</f>
        <v>POSIZ. ECON. B6 PROFILI ACCESSO B1</v>
      </c>
      <c r="B35" s="1114" t="str">
        <f aca="false">t1!B34</f>
        <v>038491</v>
      </c>
      <c r="C35" s="1115" t="n">
        <f aca="false">t1!L34</f>
        <v>0</v>
      </c>
      <c r="D35" s="1115" t="n">
        <f aca="false">t7!W34</f>
        <v>0</v>
      </c>
      <c r="E35" s="1116" t="n">
        <f aca="false">t8!AA34</f>
        <v>0</v>
      </c>
      <c r="F35" s="1116" t="n">
        <f aca="false">t9!O34</f>
        <v>0</v>
      </c>
      <c r="G35" s="1117" t="str">
        <f aca="false">IF(COUNTIF(C35:F35,C35)=4,"OK","ERRORE")</f>
        <v>OK</v>
      </c>
      <c r="H35" s="1116" t="n">
        <f aca="false">t1!M34</f>
        <v>0</v>
      </c>
      <c r="I35" s="1116" t="n">
        <f aca="false">t7!X34</f>
        <v>0</v>
      </c>
      <c r="J35" s="1116" t="n">
        <f aca="false">t8!AB34</f>
        <v>0</v>
      </c>
      <c r="K35" s="1115" t="n">
        <f aca="false">t9!P34</f>
        <v>0</v>
      </c>
      <c r="L35" s="1117" t="str">
        <f aca="false">IF(COUNTIF(H35:K35,H35)=4,"OK","ERRORE")</f>
        <v>OK</v>
      </c>
    </row>
    <row r="36" customFormat="false" ht="14.1" hidden="false" customHeight="true" outlineLevel="0" collapsed="false">
      <c r="A36" s="1101" t="str">
        <f aca="false">t1!A35</f>
        <v>POSIZ. ECON. B5 PROFILI ACCESSO B3</v>
      </c>
      <c r="B36" s="1114" t="str">
        <f aca="false">t1!B35</f>
        <v>037492</v>
      </c>
      <c r="C36" s="1115" t="n">
        <f aca="false">t1!L35</f>
        <v>4</v>
      </c>
      <c r="D36" s="1115" t="n">
        <f aca="false">t7!W35</f>
        <v>4</v>
      </c>
      <c r="E36" s="1116" t="n">
        <f aca="false">t8!AA35</f>
        <v>4</v>
      </c>
      <c r="F36" s="1116" t="n">
        <f aca="false">t9!O35</f>
        <v>4</v>
      </c>
      <c r="G36" s="1117" t="str">
        <f aca="false">IF(COUNTIF(C36:F36,C36)=4,"OK","ERRORE")</f>
        <v>OK</v>
      </c>
      <c r="H36" s="1116" t="n">
        <f aca="false">t1!M35</f>
        <v>1</v>
      </c>
      <c r="I36" s="1116" t="n">
        <f aca="false">t7!X35</f>
        <v>1</v>
      </c>
      <c r="J36" s="1116" t="n">
        <f aca="false">t8!AB35</f>
        <v>1</v>
      </c>
      <c r="K36" s="1115" t="n">
        <f aca="false">t9!P35</f>
        <v>1</v>
      </c>
      <c r="L36" s="1117" t="str">
        <f aca="false">IF(COUNTIF(H36:K36,H36)=4,"OK","ERRORE")</f>
        <v>OK</v>
      </c>
    </row>
    <row r="37" customFormat="false" ht="14.1" hidden="false" customHeight="true" outlineLevel="0" collapsed="false">
      <c r="A37" s="1101" t="str">
        <f aca="false">t1!A36</f>
        <v>POSIZ. ECON. B5 PROFILI ACCESSO B1</v>
      </c>
      <c r="B37" s="1114" t="str">
        <f aca="false">t1!B36</f>
        <v>037493</v>
      </c>
      <c r="C37" s="1115" t="n">
        <f aca="false">t1!L36</f>
        <v>0</v>
      </c>
      <c r="D37" s="1115" t="n">
        <f aca="false">t7!W36</f>
        <v>0</v>
      </c>
      <c r="E37" s="1116" t="n">
        <f aca="false">t8!AA36</f>
        <v>0</v>
      </c>
      <c r="F37" s="1116" t="n">
        <f aca="false">t9!O36</f>
        <v>0</v>
      </c>
      <c r="G37" s="1117" t="str">
        <f aca="false">IF(COUNTIF(C37:F37,C37)=4,"OK","ERRORE")</f>
        <v>OK</v>
      </c>
      <c r="H37" s="1116" t="n">
        <f aca="false">t1!M36</f>
        <v>0</v>
      </c>
      <c r="I37" s="1116" t="n">
        <f aca="false">t7!X36</f>
        <v>0</v>
      </c>
      <c r="J37" s="1116" t="n">
        <f aca="false">t8!AB36</f>
        <v>0</v>
      </c>
      <c r="K37" s="1115" t="n">
        <f aca="false">t9!P36</f>
        <v>0</v>
      </c>
      <c r="L37" s="1117" t="str">
        <f aca="false">IF(COUNTIF(H37:K37,H37)=4,"OK","ERRORE")</f>
        <v>OK</v>
      </c>
    </row>
    <row r="38" customFormat="false" ht="14.1" hidden="false" customHeight="true" outlineLevel="0" collapsed="false">
      <c r="A38" s="1101" t="str">
        <f aca="false">t1!A37</f>
        <v>POSIZ. ECON. B4 PROFILI ACCESSO B3</v>
      </c>
      <c r="B38" s="1114" t="str">
        <f aca="false">t1!B37</f>
        <v>036494</v>
      </c>
      <c r="C38" s="1115" t="n">
        <f aca="false">t1!L37</f>
        <v>1</v>
      </c>
      <c r="D38" s="1115" t="n">
        <f aca="false">t7!W37</f>
        <v>1</v>
      </c>
      <c r="E38" s="1116" t="n">
        <f aca="false">t8!AA37</f>
        <v>1</v>
      </c>
      <c r="F38" s="1116" t="n">
        <f aca="false">t9!O37</f>
        <v>1</v>
      </c>
      <c r="G38" s="1117" t="str">
        <f aca="false">IF(COUNTIF(C38:F38,C38)=4,"OK","ERRORE")</f>
        <v>OK</v>
      </c>
      <c r="H38" s="1116" t="n">
        <f aca="false">t1!M37</f>
        <v>0</v>
      </c>
      <c r="I38" s="1116" t="n">
        <f aca="false">t7!X37</f>
        <v>0</v>
      </c>
      <c r="J38" s="1116" t="n">
        <f aca="false">t8!AB37</f>
        <v>0</v>
      </c>
      <c r="K38" s="1115" t="n">
        <f aca="false">t9!P37</f>
        <v>0</v>
      </c>
      <c r="L38" s="1117" t="str">
        <f aca="false">IF(COUNTIF(H38:K38,H38)=4,"OK","ERRORE")</f>
        <v>OK</v>
      </c>
    </row>
    <row r="39" customFormat="false" ht="14.1" hidden="false" customHeight="true" outlineLevel="0" collapsed="false">
      <c r="A39" s="1101" t="str">
        <f aca="false">t1!A38</f>
        <v>POSIZ. ECON. B4 PROFILI ACCESSO B1</v>
      </c>
      <c r="B39" s="1114" t="str">
        <f aca="false">t1!B38</f>
        <v>036495</v>
      </c>
      <c r="C39" s="1115" t="n">
        <f aca="false">t1!L38</f>
        <v>1</v>
      </c>
      <c r="D39" s="1115" t="n">
        <f aca="false">t7!W38</f>
        <v>1</v>
      </c>
      <c r="E39" s="1116" t="n">
        <f aca="false">t8!AA38</f>
        <v>1</v>
      </c>
      <c r="F39" s="1116" t="n">
        <f aca="false">t9!O38</f>
        <v>1</v>
      </c>
      <c r="G39" s="1117" t="str">
        <f aca="false">IF(COUNTIF(C39:F39,C39)=4,"OK","ERRORE")</f>
        <v>OK</v>
      </c>
      <c r="H39" s="1116" t="n">
        <f aca="false">t1!M38</f>
        <v>1</v>
      </c>
      <c r="I39" s="1116" t="n">
        <f aca="false">t7!X38</f>
        <v>1</v>
      </c>
      <c r="J39" s="1116" t="n">
        <f aca="false">t8!AB38</f>
        <v>1</v>
      </c>
      <c r="K39" s="1115" t="n">
        <f aca="false">t9!P38</f>
        <v>1</v>
      </c>
      <c r="L39" s="1117" t="str">
        <f aca="false">IF(COUNTIF(H39:K39,H39)=4,"OK","ERRORE")</f>
        <v>OK</v>
      </c>
    </row>
    <row r="40" customFormat="false" ht="14.1" hidden="false" customHeight="true" outlineLevel="0" collapsed="false">
      <c r="A40" s="1101" t="str">
        <f aca="false">t1!A39</f>
        <v>POSIZIONE ECONOMICA DI ACCESSO B3</v>
      </c>
      <c r="B40" s="1114" t="str">
        <f aca="false">t1!B39</f>
        <v>055000</v>
      </c>
      <c r="C40" s="1115" t="n">
        <f aca="false">t1!L39</f>
        <v>0</v>
      </c>
      <c r="D40" s="1115" t="n">
        <f aca="false">t7!W39</f>
        <v>0</v>
      </c>
      <c r="E40" s="1116" t="n">
        <f aca="false">t8!AA39</f>
        <v>0</v>
      </c>
      <c r="F40" s="1116" t="n">
        <f aca="false">t9!O39</f>
        <v>0</v>
      </c>
      <c r="G40" s="1117" t="str">
        <f aca="false">IF(COUNTIF(C40:F40,C40)=4,"OK","ERRORE")</f>
        <v>OK</v>
      </c>
      <c r="H40" s="1116" t="n">
        <f aca="false">t1!M39</f>
        <v>0</v>
      </c>
      <c r="I40" s="1116" t="n">
        <f aca="false">t7!X39</f>
        <v>0</v>
      </c>
      <c r="J40" s="1116" t="n">
        <f aca="false">t8!AB39</f>
        <v>0</v>
      </c>
      <c r="K40" s="1115" t="n">
        <f aca="false">t9!P39</f>
        <v>0</v>
      </c>
      <c r="L40" s="1117" t="str">
        <f aca="false">IF(COUNTIF(H40:K40,H40)=4,"OK","ERRORE")</f>
        <v>OK</v>
      </c>
    </row>
    <row r="41" customFormat="false" ht="14.1" hidden="false" customHeight="true" outlineLevel="0" collapsed="false">
      <c r="A41" s="1101" t="str">
        <f aca="false">t1!A40</f>
        <v>POSIZIONE ECONOMICA B3</v>
      </c>
      <c r="B41" s="1114" t="str">
        <f aca="false">t1!B40</f>
        <v>034000</v>
      </c>
      <c r="C41" s="1115" t="n">
        <f aca="false">t1!L40</f>
        <v>1</v>
      </c>
      <c r="D41" s="1115" t="n">
        <f aca="false">t7!W40</f>
        <v>1</v>
      </c>
      <c r="E41" s="1116" t="n">
        <f aca="false">t8!AA40</f>
        <v>1</v>
      </c>
      <c r="F41" s="1116" t="n">
        <f aca="false">t9!O40</f>
        <v>1</v>
      </c>
      <c r="G41" s="1117" t="str">
        <f aca="false">IF(COUNTIF(C41:F41,C41)=4,"OK","ERRORE")</f>
        <v>OK</v>
      </c>
      <c r="H41" s="1116" t="n">
        <f aca="false">t1!M40</f>
        <v>1</v>
      </c>
      <c r="I41" s="1116" t="n">
        <f aca="false">t7!X40</f>
        <v>1</v>
      </c>
      <c r="J41" s="1116" t="n">
        <f aca="false">t8!AB40</f>
        <v>1</v>
      </c>
      <c r="K41" s="1115" t="n">
        <f aca="false">t9!P40</f>
        <v>1</v>
      </c>
      <c r="L41" s="1117" t="str">
        <f aca="false">IF(COUNTIF(H41:K41,H41)=4,"OK","ERRORE")</f>
        <v>OK</v>
      </c>
    </row>
    <row r="42" customFormat="false" ht="14.1" hidden="false" customHeight="true" outlineLevel="0" collapsed="false">
      <c r="A42" s="1101" t="str">
        <f aca="false">t1!A41</f>
        <v>POSIZIONE ECONOMICA B2</v>
      </c>
      <c r="B42" s="1114" t="str">
        <f aca="false">t1!B41</f>
        <v>032000</v>
      </c>
      <c r="C42" s="1115" t="n">
        <f aca="false">t1!L41</f>
        <v>1</v>
      </c>
      <c r="D42" s="1115" t="n">
        <f aca="false">t7!W41</f>
        <v>1</v>
      </c>
      <c r="E42" s="1116" t="n">
        <f aca="false">t8!AA41</f>
        <v>1</v>
      </c>
      <c r="F42" s="1116" t="n">
        <f aca="false">t9!O41</f>
        <v>1</v>
      </c>
      <c r="G42" s="1117" t="str">
        <f aca="false">IF(COUNTIF(C42:F42,C42)=4,"OK","ERRORE")</f>
        <v>OK</v>
      </c>
      <c r="H42" s="1116" t="n">
        <f aca="false">t1!M41</f>
        <v>1</v>
      </c>
      <c r="I42" s="1116" t="n">
        <f aca="false">t7!X41</f>
        <v>1</v>
      </c>
      <c r="J42" s="1116" t="n">
        <f aca="false">t8!AB41</f>
        <v>1</v>
      </c>
      <c r="K42" s="1115" t="n">
        <f aca="false">t9!P41</f>
        <v>1</v>
      </c>
      <c r="L42" s="1117" t="str">
        <f aca="false">IF(COUNTIF(H42:K42,H42)=4,"OK","ERRORE")</f>
        <v>OK</v>
      </c>
    </row>
    <row r="43" customFormat="false" ht="14.1" hidden="false" customHeight="true" outlineLevel="0" collapsed="false">
      <c r="A43" s="1101" t="str">
        <f aca="false">t1!A42</f>
        <v>POSIZIONE ECONOMICA DI ACCESSO B1</v>
      </c>
      <c r="B43" s="1114" t="str">
        <f aca="false">t1!B42</f>
        <v>054000</v>
      </c>
      <c r="C43" s="1115" t="n">
        <f aca="false">t1!L42</f>
        <v>0</v>
      </c>
      <c r="D43" s="1115" t="n">
        <f aca="false">t7!W42</f>
        <v>0</v>
      </c>
      <c r="E43" s="1116" t="n">
        <f aca="false">t8!AA42</f>
        <v>0</v>
      </c>
      <c r="F43" s="1116" t="n">
        <f aca="false">t9!O42</f>
        <v>0</v>
      </c>
      <c r="G43" s="1117" t="str">
        <f aca="false">IF(COUNTIF(C43:F43,C43)=4,"OK","ERRORE")</f>
        <v>OK</v>
      </c>
      <c r="H43" s="1116" t="n">
        <f aca="false">t1!M42</f>
        <v>0</v>
      </c>
      <c r="I43" s="1116" t="n">
        <f aca="false">t7!X42</f>
        <v>0</v>
      </c>
      <c r="J43" s="1116" t="n">
        <f aca="false">t8!AB42</f>
        <v>0</v>
      </c>
      <c r="K43" s="1115" t="n">
        <f aca="false">t9!P42</f>
        <v>0</v>
      </c>
      <c r="L43" s="1117" t="str">
        <f aca="false">IF(COUNTIF(H43:K43,H43)=4,"OK","ERRORE")</f>
        <v>OK</v>
      </c>
    </row>
    <row r="44" customFormat="false" ht="14.1" hidden="false" customHeight="true" outlineLevel="0" collapsed="false">
      <c r="A44" s="1101" t="str">
        <f aca="false">t1!A43</f>
        <v>POSIZIONE ECONOMICA A5</v>
      </c>
      <c r="B44" s="1114" t="str">
        <f aca="false">t1!B43</f>
        <v>0A5000</v>
      </c>
      <c r="C44" s="1115" t="n">
        <f aca="false">t1!L43</f>
        <v>0</v>
      </c>
      <c r="D44" s="1115" t="n">
        <f aca="false">t7!W43</f>
        <v>0</v>
      </c>
      <c r="E44" s="1116" t="n">
        <f aca="false">t8!AA43</f>
        <v>0</v>
      </c>
      <c r="F44" s="1116" t="n">
        <f aca="false">t9!O43</f>
        <v>0</v>
      </c>
      <c r="G44" s="1117" t="str">
        <f aca="false">IF(COUNTIF(C44:F44,C44)=4,"OK","ERRORE")</f>
        <v>OK</v>
      </c>
      <c r="H44" s="1116" t="n">
        <f aca="false">t1!M43</f>
        <v>0</v>
      </c>
      <c r="I44" s="1116" t="n">
        <f aca="false">t7!X43</f>
        <v>0</v>
      </c>
      <c r="J44" s="1116" t="n">
        <f aca="false">t8!AB43</f>
        <v>0</v>
      </c>
      <c r="K44" s="1115" t="n">
        <f aca="false">t9!P43</f>
        <v>0</v>
      </c>
      <c r="L44" s="1117" t="str">
        <f aca="false">IF(COUNTIF(H44:K44,H44)=4,"OK","ERRORE")</f>
        <v>OK</v>
      </c>
    </row>
    <row r="45" customFormat="false" ht="14.1" hidden="false" customHeight="true" outlineLevel="0" collapsed="false">
      <c r="A45" s="1101" t="str">
        <f aca="false">t1!A44</f>
        <v>POSIZIONE ECONOMICA A4</v>
      </c>
      <c r="B45" s="1114" t="str">
        <f aca="false">t1!B44</f>
        <v>028000</v>
      </c>
      <c r="C45" s="1115" t="n">
        <f aca="false">t1!L44</f>
        <v>0</v>
      </c>
      <c r="D45" s="1115" t="n">
        <f aca="false">t7!W44</f>
        <v>0</v>
      </c>
      <c r="E45" s="1116" t="n">
        <f aca="false">t8!AA44</f>
        <v>0</v>
      </c>
      <c r="F45" s="1116" t="n">
        <f aca="false">t9!O44</f>
        <v>0</v>
      </c>
      <c r="G45" s="1117" t="str">
        <f aca="false">IF(COUNTIF(C45:F45,C45)=4,"OK","ERRORE")</f>
        <v>OK</v>
      </c>
      <c r="H45" s="1116" t="n">
        <f aca="false">t1!M44</f>
        <v>0</v>
      </c>
      <c r="I45" s="1116" t="n">
        <f aca="false">t7!X44</f>
        <v>0</v>
      </c>
      <c r="J45" s="1116" t="n">
        <f aca="false">t8!AB44</f>
        <v>0</v>
      </c>
      <c r="K45" s="1115" t="n">
        <f aca="false">t9!P44</f>
        <v>0</v>
      </c>
      <c r="L45" s="1117" t="str">
        <f aca="false">IF(COUNTIF(H45:K45,H45)=4,"OK","ERRORE")</f>
        <v>OK</v>
      </c>
    </row>
    <row r="46" customFormat="false" ht="14.1" hidden="false" customHeight="true" outlineLevel="0" collapsed="false">
      <c r="A46" s="1101" t="str">
        <f aca="false">t1!A45</f>
        <v>POSIZIONE ECONOMICA A3</v>
      </c>
      <c r="B46" s="1114" t="str">
        <f aca="false">t1!B45</f>
        <v>027000</v>
      </c>
      <c r="C46" s="1115" t="n">
        <f aca="false">t1!L45</f>
        <v>0</v>
      </c>
      <c r="D46" s="1115" t="n">
        <f aca="false">t7!W45</f>
        <v>0</v>
      </c>
      <c r="E46" s="1116" t="n">
        <f aca="false">t8!AA45</f>
        <v>0</v>
      </c>
      <c r="F46" s="1116" t="n">
        <f aca="false">t9!O45</f>
        <v>0</v>
      </c>
      <c r="G46" s="1117" t="str">
        <f aca="false">IF(COUNTIF(C46:F46,C46)=4,"OK","ERRORE")</f>
        <v>OK</v>
      </c>
      <c r="H46" s="1116" t="n">
        <f aca="false">t1!M45</f>
        <v>0</v>
      </c>
      <c r="I46" s="1116" t="n">
        <f aca="false">t7!X45</f>
        <v>0</v>
      </c>
      <c r="J46" s="1116" t="n">
        <f aca="false">t8!AB45</f>
        <v>0</v>
      </c>
      <c r="K46" s="1115" t="n">
        <f aca="false">t9!P45</f>
        <v>0</v>
      </c>
      <c r="L46" s="1117" t="str">
        <f aca="false">IF(COUNTIF(H46:K46,H46)=4,"OK","ERRORE")</f>
        <v>OK</v>
      </c>
    </row>
    <row r="47" customFormat="false" ht="14.1" hidden="false" customHeight="true" outlineLevel="0" collapsed="false">
      <c r="A47" s="1101" t="str">
        <f aca="false">t1!A46</f>
        <v>POSIZIONE ECONOMICA A2</v>
      </c>
      <c r="B47" s="1114" t="str">
        <f aca="false">t1!B46</f>
        <v>025000</v>
      </c>
      <c r="C47" s="1115" t="n">
        <f aca="false">t1!L46</f>
        <v>0</v>
      </c>
      <c r="D47" s="1115" t="n">
        <f aca="false">t7!W46</f>
        <v>0</v>
      </c>
      <c r="E47" s="1116" t="n">
        <f aca="false">t8!AA46</f>
        <v>0</v>
      </c>
      <c r="F47" s="1116" t="n">
        <f aca="false">t9!O46</f>
        <v>0</v>
      </c>
      <c r="G47" s="1117" t="str">
        <f aca="false">IF(COUNTIF(C47:F47,C47)=4,"OK","ERRORE")</f>
        <v>OK</v>
      </c>
      <c r="H47" s="1116" t="n">
        <f aca="false">t1!M46</f>
        <v>0</v>
      </c>
      <c r="I47" s="1116" t="n">
        <f aca="false">t7!X46</f>
        <v>0</v>
      </c>
      <c r="J47" s="1116" t="n">
        <f aca="false">t8!AB46</f>
        <v>0</v>
      </c>
      <c r="K47" s="1115" t="n">
        <f aca="false">t9!P46</f>
        <v>0</v>
      </c>
      <c r="L47" s="1117" t="str">
        <f aca="false">IF(COUNTIF(H47:K47,H47)=4,"OK","ERRORE")</f>
        <v>OK</v>
      </c>
    </row>
    <row r="48" customFormat="false" ht="14.1" hidden="false" customHeight="true" outlineLevel="0" collapsed="false">
      <c r="A48" s="1101" t="str">
        <f aca="false">t1!A47</f>
        <v>POSIZIONE ECONOMICA DI ACCESSO A1</v>
      </c>
      <c r="B48" s="1114" t="str">
        <f aca="false">t1!B47</f>
        <v>053000</v>
      </c>
      <c r="C48" s="1115" t="n">
        <f aca="false">t1!L47</f>
        <v>0</v>
      </c>
      <c r="D48" s="1115" t="n">
        <f aca="false">t7!W47</f>
        <v>0</v>
      </c>
      <c r="E48" s="1116" t="n">
        <f aca="false">t8!AA47</f>
        <v>0</v>
      </c>
      <c r="F48" s="1116" t="n">
        <f aca="false">t9!O47</f>
        <v>0</v>
      </c>
      <c r="G48" s="1117" t="str">
        <f aca="false">IF(COUNTIF(C48:F48,C48)=4,"OK","ERRORE")</f>
        <v>OK</v>
      </c>
      <c r="H48" s="1116" t="n">
        <f aca="false">t1!M47</f>
        <v>0</v>
      </c>
      <c r="I48" s="1116" t="n">
        <f aca="false">t7!X47</f>
        <v>0</v>
      </c>
      <c r="J48" s="1116" t="n">
        <f aca="false">t8!AB47</f>
        <v>0</v>
      </c>
      <c r="K48" s="1115" t="n">
        <f aca="false">t9!P47</f>
        <v>0</v>
      </c>
      <c r="L48" s="1117" t="str">
        <f aca="false">IF(COUNTIF(H48:K48,H48)=4,"OK","ERRORE")</f>
        <v>OK</v>
      </c>
    </row>
    <row r="49" customFormat="false" ht="14.1" hidden="false" customHeight="true" outlineLevel="0" collapsed="false">
      <c r="A49" s="1101" t="str">
        <f aca="false">t1!A48</f>
        <v>CONTRATTISTI (a)</v>
      </c>
      <c r="B49" s="1114" t="str">
        <f aca="false">t1!B48</f>
        <v>000061</v>
      </c>
      <c r="C49" s="1115" t="n">
        <f aca="false">t1!L48</f>
        <v>0</v>
      </c>
      <c r="D49" s="1115" t="n">
        <f aca="false">t7!W48</f>
        <v>0</v>
      </c>
      <c r="E49" s="1116" t="n">
        <f aca="false">t8!AA48</f>
        <v>0</v>
      </c>
      <c r="F49" s="1116" t="n">
        <f aca="false">t9!O48</f>
        <v>0</v>
      </c>
      <c r="G49" s="1117" t="str">
        <f aca="false">IF(COUNTIF(C49:F49,C49)=4,"OK","ERRORE")</f>
        <v>OK</v>
      </c>
      <c r="H49" s="1116" t="n">
        <f aca="false">t1!M48</f>
        <v>0</v>
      </c>
      <c r="I49" s="1116" t="n">
        <f aca="false">t7!X48</f>
        <v>0</v>
      </c>
      <c r="J49" s="1116" t="n">
        <f aca="false">t8!AB48</f>
        <v>0</v>
      </c>
      <c r="K49" s="1115" t="n">
        <f aca="false">t9!P48</f>
        <v>0</v>
      </c>
      <c r="L49" s="1117" t="str">
        <f aca="false">IF(COUNTIF(H49:K49,H49)=4,"OK","ERRORE")</f>
        <v>OK</v>
      </c>
    </row>
    <row r="50" customFormat="false" ht="14.1" hidden="false" customHeight="true" outlineLevel="0" collapsed="false">
      <c r="A50" s="1101" t="str">
        <f aca="false">t1!A49</f>
        <v>COLLABORATORE A T.D. ART. 90 TUEL (b)</v>
      </c>
      <c r="B50" s="1114" t="str">
        <f aca="false">t1!B49</f>
        <v>000096</v>
      </c>
      <c r="C50" s="1115" t="n">
        <f aca="false">t1!L49</f>
        <v>0</v>
      </c>
      <c r="D50" s="1115" t="n">
        <f aca="false">t7!W49</f>
        <v>0</v>
      </c>
      <c r="E50" s="1116" t="n">
        <f aca="false">t8!AA49</f>
        <v>0</v>
      </c>
      <c r="F50" s="1116" t="n">
        <f aca="false">t9!O49</f>
        <v>0</v>
      </c>
      <c r="G50" s="1117" t="str">
        <f aca="false">IF(COUNTIF(C50:F50,C50)=4,"OK","ERRORE")</f>
        <v>OK</v>
      </c>
      <c r="H50" s="1116" t="n">
        <f aca="false">t1!M49</f>
        <v>0</v>
      </c>
      <c r="I50" s="1116" t="n">
        <f aca="false">t7!X49</f>
        <v>0</v>
      </c>
      <c r="J50" s="1116" t="n">
        <f aca="false">t8!AB49</f>
        <v>0</v>
      </c>
      <c r="K50" s="1115" t="n">
        <f aca="false">t9!P49</f>
        <v>0</v>
      </c>
      <c r="L50" s="1117" t="str">
        <f aca="false">IF(COUNTIF(H50:K50,H50)=4,"OK","ERRORE")</f>
        <v>OK</v>
      </c>
    </row>
    <row r="51" customFormat="false" ht="15.75" hidden="false" customHeight="true" outlineLevel="0" collapsed="false">
      <c r="A51" s="1101" t="str">
        <f aca="false">t1!A50</f>
        <v>TOTALE</v>
      </c>
      <c r="B51" s="1129"/>
      <c r="C51" s="1116" t="n">
        <f aca="false">SUM(C7:C50)</f>
        <v>30</v>
      </c>
      <c r="D51" s="1116" t="n">
        <f aca="false">SUM(D7:D50)</f>
        <v>30</v>
      </c>
      <c r="E51" s="1116" t="n">
        <f aca="false">SUM(E7:E50)</f>
        <v>30</v>
      </c>
      <c r="F51" s="1116" t="n">
        <f aca="false">SUM(F7:F50)</f>
        <v>30</v>
      </c>
      <c r="G51" s="1117" t="str">
        <f aca="false">IF(COUNTIF(C51:F51,C51)=4,"OK","ERRORE")</f>
        <v>OK</v>
      </c>
      <c r="H51" s="1116" t="n">
        <f aca="false">SUM(H7:H50)</f>
        <v>25</v>
      </c>
      <c r="I51" s="1116" t="n">
        <f aca="false">SUM(I7:I50)</f>
        <v>25</v>
      </c>
      <c r="J51" s="1116" t="n">
        <f aca="false">SUM(J7:J50)</f>
        <v>25</v>
      </c>
      <c r="K51" s="1116" t="n">
        <f aca="false">SUM(K7:K50)</f>
        <v>25</v>
      </c>
      <c r="L51" s="1117" t="str">
        <f aca="false">IF(COUNTIF(H51:K51,H51)=4,"OK","ERRORE")</f>
        <v>OK</v>
      </c>
    </row>
  </sheetData>
  <sheetProtection sheet="true" password="ea98" formatColumns="false" selectLockedCells="true" selectUnlockedCells="true"/>
  <mergeCells count="4">
    <mergeCell ref="A1:J1"/>
    <mergeCell ref="E2:L2"/>
    <mergeCell ref="C4:G4"/>
    <mergeCell ref="H4:L4"/>
  </mergeCells>
  <printOptions headings="false" gridLines="false" gridLinesSet="true" horizontalCentered="true" verticalCentered="true"/>
  <pageMargins left="0" right="0" top="0.170138888888889" bottom="0.159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5"/>
  <sheetViews>
    <sheetView showFormulas="false" showGridLines="true" showRowColHeaders="true" showZeros="true" rightToLeft="false" tabSelected="false" showOutlineSymbols="true" defaultGridColor="true" view="normal" topLeftCell="A24" colorId="64" zoomScale="75" zoomScaleNormal="75" zoomScalePageLayoutView="100" workbookViewId="0">
      <selection pane="topLeft" activeCell="F37" activeCellId="0" sqref="F37"/>
    </sheetView>
  </sheetViews>
  <sheetFormatPr defaultColWidth="12.82421875" defaultRowHeight="16.5" zeroHeight="false" outlineLevelRow="0" outlineLevelCol="0"/>
  <cols>
    <col collapsed="false" customWidth="true" hidden="false" outlineLevel="0" max="1" min="1" style="94" width="6.82"/>
    <col collapsed="false" customWidth="true" hidden="false" outlineLevel="0" max="2" min="2" style="128" width="25.82"/>
    <col collapsed="false" customWidth="true" hidden="false" outlineLevel="0" max="3" min="3" style="128" width="5.5"/>
    <col collapsed="false" customWidth="true" hidden="false" outlineLevel="0" max="4" min="4" style="128" width="56.16"/>
    <col collapsed="false" customWidth="true" hidden="false" outlineLevel="0" max="5" min="5" style="128" width="22.49"/>
    <col collapsed="false" customWidth="true" hidden="false" outlineLevel="0" max="6" min="6" style="128" width="23.15"/>
    <col collapsed="false" customWidth="true" hidden="false" outlineLevel="0" max="7" min="7" style="128" width="21.49"/>
    <col collapsed="false" customWidth="true" hidden="false" outlineLevel="0" max="8" min="8" style="164" width="89.82"/>
    <col collapsed="false" customWidth="true" hidden="true" outlineLevel="0" max="9" min="9" style="165" width="4.99"/>
    <col collapsed="false" customWidth="true" hidden="true" outlineLevel="0" max="10" min="10" style="129" width="11.16"/>
    <col collapsed="false" customWidth="false" hidden="true" outlineLevel="0" max="11" min="11" style="129" width="12.82"/>
    <col collapsed="false" customWidth="false" hidden="false" outlineLevel="0" max="257" min="12" style="129" width="12.82"/>
  </cols>
  <sheetData>
    <row r="1" customFormat="false" ht="62.25" hidden="false" customHeight="true" outlineLevel="0" collapsed="false">
      <c r="B1" s="98"/>
      <c r="C1" s="98"/>
      <c r="D1" s="98"/>
      <c r="E1" s="98"/>
      <c r="F1" s="98"/>
      <c r="G1" s="98"/>
      <c r="H1" s="166" t="s">
        <v>123</v>
      </c>
      <c r="I1" s="95"/>
    </row>
    <row r="2" customFormat="false" ht="26.25" hidden="false" customHeight="true" outlineLevel="0" collapsed="false">
      <c r="A2" s="167"/>
      <c r="B2" s="133"/>
      <c r="C2" s="133"/>
      <c r="D2" s="134" t="str">
        <f aca="false">t1!A1</f>
        <v>COMPARTO REGIONI ED AUTONOMIE LOCALI - anno 2017</v>
      </c>
      <c r="E2" s="133"/>
      <c r="F2" s="133"/>
      <c r="G2" s="133"/>
      <c r="H2" s="168"/>
      <c r="I2" s="95"/>
    </row>
    <row r="3" customFormat="false" ht="16.5" hidden="false" customHeight="false" outlineLevel="0" collapsed="false">
      <c r="B3" s="169"/>
      <c r="C3" s="169"/>
      <c r="D3" s="169"/>
      <c r="E3" s="169"/>
      <c r="F3" s="169"/>
      <c r="G3" s="169"/>
      <c r="H3" s="170"/>
      <c r="I3" s="95"/>
    </row>
    <row r="4" customFormat="false" ht="16.5" hidden="true" customHeight="false" outlineLevel="0" collapsed="false">
      <c r="B4" s="146"/>
      <c r="C4" s="152"/>
      <c r="D4" s="146"/>
      <c r="E4" s="146"/>
      <c r="F4" s="140" t="s">
        <v>142</v>
      </c>
      <c r="G4" s="146"/>
      <c r="H4" s="170"/>
      <c r="I4" s="95"/>
    </row>
    <row r="5" customFormat="false" ht="16.5" hidden="true" customHeight="false" outlineLevel="0" collapsed="false">
      <c r="B5" s="146"/>
      <c r="C5" s="152"/>
      <c r="D5" s="146"/>
      <c r="E5" s="146"/>
      <c r="F5" s="171"/>
      <c r="G5" s="146"/>
      <c r="H5" s="170"/>
      <c r="I5" s="95"/>
    </row>
    <row r="6" customFormat="false" ht="17.25" hidden="true" customHeight="true" outlineLevel="0" collapsed="false">
      <c r="A6" s="94" t="s">
        <v>125</v>
      </c>
      <c r="B6" s="172" t="s">
        <v>143</v>
      </c>
      <c r="C6" s="173"/>
      <c r="D6" s="98"/>
      <c r="E6" s="98"/>
      <c r="F6" s="143"/>
      <c r="G6" s="98"/>
      <c r="H6" s="170"/>
      <c r="I6" s="95"/>
    </row>
    <row r="7" customFormat="false" ht="17.25" hidden="true" customHeight="true" outlineLevel="0" collapsed="false">
      <c r="B7" s="146"/>
      <c r="C7" s="152"/>
      <c r="D7" s="146"/>
      <c r="E7" s="146"/>
      <c r="F7" s="146"/>
      <c r="G7" s="146"/>
      <c r="H7" s="170"/>
      <c r="I7" s="95"/>
    </row>
    <row r="8" customFormat="false" ht="15" hidden="true" customHeight="true" outlineLevel="0" collapsed="false">
      <c r="A8" s="94" t="s">
        <v>130</v>
      </c>
      <c r="B8" s="174" t="s">
        <v>144</v>
      </c>
      <c r="C8" s="152"/>
      <c r="D8" s="146"/>
      <c r="E8" s="146"/>
      <c r="F8" s="143"/>
      <c r="G8" s="146"/>
      <c r="H8" s="170"/>
      <c r="I8" s="95"/>
    </row>
    <row r="9" customFormat="false" ht="15" hidden="true" customHeight="true" outlineLevel="0" collapsed="false">
      <c r="B9" s="175"/>
      <c r="C9" s="152"/>
      <c r="D9" s="146"/>
      <c r="E9" s="146"/>
      <c r="F9" s="146"/>
      <c r="G9" s="146"/>
      <c r="H9" s="170"/>
      <c r="I9" s="95"/>
    </row>
    <row r="10" customFormat="false" ht="17.25" hidden="true" customHeight="true" outlineLevel="0" collapsed="false">
      <c r="B10" s="146"/>
      <c r="C10" s="152"/>
      <c r="D10" s="146"/>
      <c r="E10" s="146"/>
      <c r="F10" s="140" t="s">
        <v>145</v>
      </c>
      <c r="G10" s="140" t="s">
        <v>146</v>
      </c>
      <c r="H10" s="170"/>
      <c r="I10" s="95"/>
    </row>
    <row r="11" customFormat="false" ht="20.25" hidden="true" customHeight="true" outlineLevel="0" collapsed="false">
      <c r="A11" s="94" t="s">
        <v>52</v>
      </c>
      <c r="B11" s="176" t="s">
        <v>147</v>
      </c>
      <c r="C11" s="152"/>
      <c r="D11" s="146"/>
      <c r="E11" s="146"/>
      <c r="F11" s="177"/>
      <c r="G11" s="177"/>
      <c r="H11" s="178" t="str">
        <f aca="false">IF(I11=0,"RISPOSTA OBBLIGATORIA","")</f>
        <v>RISPOSTA OBBLIGATORIA</v>
      </c>
      <c r="I11" s="95" t="n">
        <v>0</v>
      </c>
      <c r="N11" s="179"/>
    </row>
    <row r="12" customFormat="false" ht="15" hidden="true" customHeight="true" outlineLevel="0" collapsed="false">
      <c r="A12" s="180"/>
      <c r="B12" s="180"/>
      <c r="C12" s="180"/>
      <c r="D12" s="180"/>
      <c r="E12" s="180"/>
      <c r="F12" s="180"/>
      <c r="G12" s="180"/>
      <c r="H12" s="181"/>
      <c r="I12" s="74"/>
    </row>
    <row r="13" customFormat="false" ht="15" hidden="false" customHeight="true" outlineLevel="0" collapsed="false">
      <c r="B13" s="98"/>
      <c r="C13" s="98"/>
      <c r="D13" s="98"/>
      <c r="E13" s="98"/>
      <c r="F13" s="140" t="s">
        <v>145</v>
      </c>
      <c r="G13" s="140" t="s">
        <v>146</v>
      </c>
      <c r="H13" s="170"/>
      <c r="I13" s="95"/>
    </row>
    <row r="14" customFormat="false" ht="30.75" hidden="false" customHeight="true" outlineLevel="0" collapsed="false">
      <c r="A14" s="94" t="s">
        <v>53</v>
      </c>
      <c r="B14" s="182" t="s">
        <v>148</v>
      </c>
      <c r="C14" s="182"/>
      <c r="D14" s="182"/>
      <c r="E14" s="182"/>
      <c r="F14" s="183"/>
      <c r="G14" s="183"/>
      <c r="H14" s="178" t="str">
        <f aca="false">IF(I14=0,"RISPOSTA OBBLIGATORIA","")</f>
        <v>RISPOSTA OBBLIGATORIA</v>
      </c>
      <c r="I14" s="95" t="n">
        <v>0</v>
      </c>
      <c r="J14" s="129" t="str">
        <f aca="false">IF(I14=1,"VERO",IF(I14=2,"FALSO",""))</f>
        <v/>
      </c>
    </row>
    <row r="15" customFormat="false" ht="15" hidden="false" customHeight="true" outlineLevel="0" collapsed="false">
      <c r="B15" s="98"/>
      <c r="C15" s="98"/>
      <c r="D15" s="98"/>
      <c r="E15" s="98"/>
      <c r="F15" s="184"/>
      <c r="G15" s="184"/>
      <c r="H15" s="170"/>
      <c r="I15" s="95"/>
    </row>
    <row r="16" customFormat="false" ht="20.25" hidden="true" customHeight="true" outlineLevel="0" collapsed="false">
      <c r="B16" s="98"/>
      <c r="C16" s="98"/>
      <c r="D16" s="98"/>
      <c r="E16" s="98"/>
      <c r="F16" s="171"/>
      <c r="G16" s="171"/>
      <c r="H16" s="170"/>
      <c r="I16" s="95"/>
      <c r="N16" s="179"/>
    </row>
    <row r="17" customFormat="false" ht="15" hidden="true" customHeight="true" outlineLevel="0" collapsed="false">
      <c r="B17" s="98"/>
      <c r="C17" s="98"/>
      <c r="D17" s="98"/>
      <c r="E17" s="98"/>
      <c r="F17" s="98"/>
      <c r="G17" s="98"/>
      <c r="H17" s="170"/>
      <c r="I17" s="95"/>
    </row>
    <row r="18" customFormat="false" ht="43.5" hidden="false" customHeight="true" outlineLevel="0" collapsed="false">
      <c r="A18" s="94" t="s">
        <v>149</v>
      </c>
      <c r="B18" s="157" t="s">
        <v>150</v>
      </c>
      <c r="C18" s="157"/>
      <c r="D18" s="157"/>
      <c r="E18" s="157"/>
      <c r="F18" s="177"/>
      <c r="G18" s="177"/>
      <c r="H18" s="178" t="str">
        <f aca="false">IF(I18=0,"RISPOSTA OBBLIGATORIA","")</f>
        <v>RISPOSTA OBBLIGATORIA</v>
      </c>
      <c r="I18" s="95" t="n">
        <v>0</v>
      </c>
      <c r="J18" s="129" t="str">
        <f aca="false">IF(I18=1,"VERO",IF(I18=2,"FALSO",""))</f>
        <v/>
      </c>
      <c r="N18" s="179"/>
    </row>
    <row r="19" customFormat="false" ht="15" hidden="false" customHeight="true" outlineLevel="0" collapsed="false">
      <c r="B19" s="98"/>
      <c r="C19" s="98"/>
      <c r="D19" s="98"/>
      <c r="E19" s="98"/>
      <c r="F19" s="98"/>
      <c r="G19" s="98"/>
      <c r="H19" s="170"/>
      <c r="I19" s="95"/>
    </row>
    <row r="20" customFormat="false" ht="43.5" hidden="false" customHeight="true" outlineLevel="0" collapsed="false">
      <c r="A20" s="94" t="s">
        <v>151</v>
      </c>
      <c r="B20" s="185" t="s">
        <v>152</v>
      </c>
      <c r="C20" s="185"/>
      <c r="D20" s="185"/>
      <c r="E20" s="185"/>
      <c r="F20" s="177"/>
      <c r="G20" s="177"/>
      <c r="H20" s="178" t="str">
        <f aca="false">IF(I20=0,"RISPOSTA OBBLIGATORIA","")</f>
        <v>RISPOSTA OBBLIGATORIA</v>
      </c>
      <c r="I20" s="95" t="n">
        <v>0</v>
      </c>
      <c r="J20" s="129" t="str">
        <f aca="false">IF(I20=1,"VERO",IF(I20=2,"FALSO",""))</f>
        <v/>
      </c>
      <c r="N20" s="179"/>
    </row>
    <row r="21" customFormat="false" ht="15" hidden="false" customHeight="true" outlineLevel="0" collapsed="false">
      <c r="B21" s="146"/>
      <c r="C21" s="98"/>
      <c r="D21" s="98"/>
      <c r="E21" s="98"/>
      <c r="F21" s="98"/>
      <c r="G21" s="98"/>
      <c r="H21" s="170"/>
      <c r="I21" s="95"/>
    </row>
    <row r="22" customFormat="false" ht="31.5" hidden="false" customHeight="true" outlineLevel="0" collapsed="false">
      <c r="A22" s="94" t="s">
        <v>153</v>
      </c>
      <c r="B22" s="185" t="s">
        <v>154</v>
      </c>
      <c r="C22" s="185"/>
      <c r="D22" s="185"/>
      <c r="E22" s="185"/>
      <c r="F22" s="177"/>
      <c r="G22" s="177"/>
      <c r="H22" s="178" t="str">
        <f aca="false">IF(I22=0,"RISPOSTA OBBLIGATORIA","")</f>
        <v>RISPOSTA OBBLIGATORIA</v>
      </c>
      <c r="I22" s="95" t="n">
        <v>0</v>
      </c>
      <c r="J22" s="129" t="str">
        <f aca="false">IF(I22=1,"VERO",IF(I22=2,"FALSO",""))</f>
        <v/>
      </c>
      <c r="N22" s="179"/>
    </row>
    <row r="23" customFormat="false" ht="15" hidden="false" customHeight="true" outlineLevel="0" collapsed="false">
      <c r="B23" s="146"/>
      <c r="C23" s="98"/>
      <c r="D23" s="98"/>
      <c r="E23" s="98"/>
      <c r="F23" s="98"/>
      <c r="G23" s="98"/>
      <c r="H23" s="170"/>
      <c r="I23" s="95"/>
    </row>
    <row r="24" customFormat="false" ht="20.25" hidden="false" customHeight="true" outlineLevel="0" collapsed="false">
      <c r="B24" s="186" t="s">
        <v>155</v>
      </c>
      <c r="C24" s="186"/>
      <c r="D24" s="186"/>
      <c r="H24" s="170"/>
      <c r="N24" s="179"/>
    </row>
    <row r="25" customFormat="false" ht="28.15" hidden="false" customHeight="true" outlineLevel="0" collapsed="false">
      <c r="B25" s="187" t="s">
        <v>156</v>
      </c>
      <c r="C25" s="182" t="s">
        <v>157</v>
      </c>
      <c r="D25" s="182"/>
      <c r="E25" s="182"/>
      <c r="F25" s="177"/>
      <c r="G25" s="177"/>
      <c r="H25" s="188" t="str">
        <f aca="false">IF($I$25=1,IF(($I$26)=1,"non à possibile rispondere si ad entrambe le domande"," "),IF(AND($I$25=2,I26&gt;0)," ",IF($I$25=0,"RISPOSTA OBBLIGATORIA PER COMUNI CON POP. SUP. 1000.000 AB. E CITTA' METROPOLITANE E PROVINCE"," ")))</f>
        <v>RISPOSTA OBBLIGATORIA PER COMUNI CON POP. SUP. 1000.000 AB. E CITTA' METROPOLITANE E PROVINCE</v>
      </c>
      <c r="I25" s="95" t="n">
        <v>0</v>
      </c>
      <c r="J25" s="129" t="str">
        <f aca="false">IF(I25=1,"VERO",IF(I25=2,"FALSO",""))</f>
        <v/>
      </c>
    </row>
    <row r="26" customFormat="false" ht="28.15" hidden="false" customHeight="true" outlineLevel="0" collapsed="false">
      <c r="B26" s="187" t="s">
        <v>158</v>
      </c>
      <c r="C26" s="182" t="s">
        <v>159</v>
      </c>
      <c r="D26" s="182"/>
      <c r="E26" s="182"/>
      <c r="F26" s="177"/>
      <c r="G26" s="177"/>
      <c r="H26" s="189" t="str">
        <f aca="false">IF($I$26=1,IF(($I$25)=1,"non à possibile rispondere si ad entrambe le domande"," "),IF(AND($I$26=2,I25&gt;0)," ",IF($I$26=0,"RISPOSTA OBBLIGATORIA PER COMUNI CON POP. SUP. 1000.000 AB. E CITTA' METROPOLITANE E PROVINCE"," ")))</f>
        <v>RISPOSTA OBBLIGATORIA PER COMUNI CON POP. SUP. 1000.000 AB. E CITTA' METROPOLITANE E PROVINCE</v>
      </c>
      <c r="I26" s="95" t="n">
        <v>0</v>
      </c>
      <c r="J26" s="129" t="str">
        <f aca="false">IF(I26=1,"VERO",IF(I26=2,"FALSO",""))</f>
        <v/>
      </c>
    </row>
    <row r="27" customFormat="false" ht="32.25" hidden="true" customHeight="true" outlineLevel="0" collapsed="false">
      <c r="B27" s="98"/>
      <c r="C27" s="73"/>
      <c r="D27" s="73" t="s">
        <v>160</v>
      </c>
      <c r="E27" s="73"/>
      <c r="F27" s="98"/>
      <c r="G27" s="190"/>
      <c r="H27" s="191"/>
      <c r="I27" s="95"/>
    </row>
    <row r="28" customFormat="false" ht="20.25" hidden="true" customHeight="true" outlineLevel="0" collapsed="false">
      <c r="B28" s="98"/>
      <c r="C28" s="192"/>
      <c r="D28" s="146"/>
      <c r="E28" s="98"/>
      <c r="F28" s="98"/>
      <c r="G28" s="193"/>
      <c r="H28" s="194"/>
      <c r="I28" s="95"/>
    </row>
    <row r="29" customFormat="false" ht="15" hidden="true" customHeight="true" outlineLevel="0" collapsed="false">
      <c r="B29" s="98"/>
      <c r="C29" s="98"/>
      <c r="D29" s="98"/>
      <c r="E29" s="98"/>
      <c r="F29" s="98"/>
      <c r="G29" s="98"/>
      <c r="H29" s="170"/>
      <c r="I29" s="95"/>
    </row>
    <row r="30" customFormat="false" ht="15" hidden="false" customHeight="true" outlineLevel="0" collapsed="false">
      <c r="B30" s="98"/>
      <c r="C30" s="98"/>
      <c r="D30" s="98"/>
      <c r="E30" s="98"/>
      <c r="F30" s="98"/>
      <c r="G30" s="98"/>
      <c r="H30" s="170"/>
      <c r="I30" s="95"/>
    </row>
    <row r="31" customFormat="false" ht="15" hidden="false" customHeight="true" outlineLevel="0" collapsed="false">
      <c r="B31" s="98"/>
      <c r="C31" s="98"/>
      <c r="D31" s="98"/>
      <c r="E31" s="98"/>
      <c r="F31" s="140" t="s">
        <v>145</v>
      </c>
      <c r="G31" s="140" t="s">
        <v>146</v>
      </c>
      <c r="H31" s="170"/>
      <c r="I31" s="95"/>
    </row>
    <row r="32" customFormat="false" ht="32.25" hidden="false" customHeight="true" outlineLevel="0" collapsed="false">
      <c r="A32" s="195" t="s">
        <v>161</v>
      </c>
      <c r="B32" s="196" t="s">
        <v>162</v>
      </c>
      <c r="C32" s="196"/>
      <c r="D32" s="196"/>
      <c r="E32" s="196"/>
      <c r="F32" s="177"/>
      <c r="G32" s="177"/>
      <c r="H32" s="178" t="str">
        <f aca="false">IF(I32=0,"RISPOSTA OBBLIGATORIA","")</f>
        <v>RISPOSTA OBBLIGATORIA</v>
      </c>
      <c r="I32" s="95" t="n">
        <v>0</v>
      </c>
      <c r="J32" s="129" t="str">
        <f aca="false">IF(I32=1,"VERO",IF(I32=2,"FALSO",""))</f>
        <v/>
      </c>
      <c r="N32" s="179"/>
    </row>
    <row r="33" customFormat="false" ht="15" hidden="false" customHeight="true" outlineLevel="0" collapsed="false">
      <c r="B33" s="98"/>
      <c r="C33" s="98"/>
      <c r="D33" s="98"/>
      <c r="E33" s="98"/>
      <c r="F33" s="98"/>
      <c r="G33" s="98"/>
      <c r="H33" s="170"/>
      <c r="I33" s="95"/>
    </row>
    <row r="34" customFormat="false" ht="20.25" hidden="false" customHeight="true" outlineLevel="0" collapsed="false">
      <c r="A34" s="195" t="s">
        <v>163</v>
      </c>
      <c r="B34" s="197" t="s">
        <v>164</v>
      </c>
      <c r="C34" s="197"/>
      <c r="D34" s="197"/>
      <c r="E34" s="197"/>
      <c r="F34" s="177"/>
      <c r="G34" s="177"/>
      <c r="H34" s="178" t="str">
        <f aca="false">IF(I34=0,"RISPOSTA OBBLIGATORIA","")</f>
        <v>RISPOSTA OBBLIGATORIA</v>
      </c>
      <c r="I34" s="95"/>
      <c r="J34" s="129" t="str">
        <f aca="false">IF(I34=1,"VERO",IF(I34=2,"FALSO",""))</f>
        <v/>
      </c>
      <c r="N34" s="179"/>
    </row>
    <row r="35" customFormat="false" ht="15" hidden="false" customHeight="true" outlineLevel="0" collapsed="false">
      <c r="B35" s="98"/>
      <c r="C35" s="98"/>
      <c r="D35" s="98"/>
      <c r="E35" s="98"/>
      <c r="F35" s="98"/>
      <c r="G35" s="98"/>
      <c r="H35" s="170"/>
      <c r="I35" s="95"/>
    </row>
    <row r="36" customFormat="false" ht="15" hidden="false" customHeight="true" outlineLevel="0" collapsed="false">
      <c r="B36" s="98"/>
      <c r="C36" s="98"/>
      <c r="D36" s="98"/>
      <c r="E36" s="98"/>
      <c r="F36" s="140" t="s">
        <v>142</v>
      </c>
      <c r="G36" s="98"/>
      <c r="H36" s="170"/>
      <c r="I36" s="95"/>
    </row>
    <row r="37" customFormat="false" ht="33" hidden="false" customHeight="true" outlineLevel="0" collapsed="false">
      <c r="A37" s="195" t="s">
        <v>165</v>
      </c>
      <c r="B37" s="198" t="s">
        <v>166</v>
      </c>
      <c r="C37" s="198"/>
      <c r="D37" s="198"/>
      <c r="E37" s="198"/>
      <c r="F37" s="199"/>
      <c r="G37" s="200" t="str">
        <f aca="false">IF(F37=0,"RISPOSTA OBBLIGATORIA","")</f>
        <v>RISPOSTA OBBLIGATORIA</v>
      </c>
      <c r="H37" s="200"/>
      <c r="I37" s="95"/>
    </row>
    <row r="38" customFormat="false" ht="15" hidden="false" customHeight="true" outlineLevel="0" collapsed="false">
      <c r="B38" s="98"/>
      <c r="C38" s="98"/>
      <c r="D38" s="98"/>
      <c r="E38" s="98"/>
      <c r="F38" s="98"/>
      <c r="G38" s="98"/>
      <c r="H38" s="170"/>
      <c r="I38" s="95"/>
    </row>
    <row r="39" customFormat="false" ht="15" hidden="false" customHeight="true" outlineLevel="0" collapsed="false">
      <c r="B39" s="98"/>
      <c r="C39" s="98"/>
      <c r="D39" s="98"/>
      <c r="E39" s="98"/>
      <c r="F39" s="140" t="s">
        <v>145</v>
      </c>
      <c r="G39" s="140" t="s">
        <v>146</v>
      </c>
      <c r="H39" s="170"/>
      <c r="I39" s="201"/>
    </row>
    <row r="40" customFormat="false" ht="42.6" hidden="false" customHeight="true" outlineLevel="0" collapsed="false">
      <c r="A40" s="94" t="s">
        <v>167</v>
      </c>
      <c r="B40" s="182" t="s">
        <v>168</v>
      </c>
      <c r="C40" s="182"/>
      <c r="D40" s="182"/>
      <c r="E40" s="182"/>
      <c r="F40" s="202"/>
      <c r="G40" s="203"/>
      <c r="H40" s="188" t="str">
        <f aca="false">IF(I40=0,"RISPOSTA OBBLIGATORIA PER COMUNI CON POPOLAZIONE COMPRESA TRA 1.000 E 3.000 ABITANTI","")</f>
        <v>RISPOSTA OBBLIGATORIA PER COMUNI CON POPOLAZIONE COMPRESA TRA 1.000 E 3.000 ABITANTI</v>
      </c>
      <c r="I40" s="95" t="n">
        <v>0</v>
      </c>
      <c r="J40" s="129" t="str">
        <f aca="false">IF(I40=1,"VERO",IF(I40=2,"FALSO",""))</f>
        <v/>
      </c>
    </row>
    <row r="41" customFormat="false" ht="15" hidden="false" customHeight="true" outlineLevel="0" collapsed="false">
      <c r="B41" s="98"/>
      <c r="C41" s="98"/>
      <c r="D41" s="98"/>
      <c r="E41" s="98"/>
      <c r="F41" s="98"/>
      <c r="G41" s="98"/>
      <c r="H41" s="170"/>
      <c r="I41" s="95"/>
    </row>
    <row r="42" customFormat="false" ht="30" hidden="false" customHeight="true" outlineLevel="0" collapsed="false">
      <c r="A42" s="195" t="s">
        <v>169</v>
      </c>
      <c r="B42" s="182" t="s">
        <v>170</v>
      </c>
      <c r="C42" s="182"/>
      <c r="D42" s="182"/>
      <c r="E42" s="182"/>
      <c r="F42" s="143" t="n">
        <v>0</v>
      </c>
      <c r="G42" s="200" t="str">
        <f aca="false">IF(F42="","RISPOSTA OBBLIGATORIA","")</f>
        <v/>
      </c>
      <c r="H42" s="200"/>
      <c r="I42" s="95"/>
    </row>
    <row r="43" customFormat="false" ht="15" hidden="false" customHeight="true" outlineLevel="0" collapsed="false">
      <c r="B43" s="98"/>
      <c r="C43" s="98"/>
      <c r="D43" s="98"/>
      <c r="E43" s="98"/>
      <c r="F43" s="98"/>
      <c r="G43" s="98"/>
      <c r="H43" s="170"/>
      <c r="I43" s="95"/>
    </row>
    <row r="44" customFormat="false" ht="28.5" hidden="false" customHeight="true" outlineLevel="0" collapsed="false">
      <c r="A44" s="195" t="s">
        <v>171</v>
      </c>
      <c r="B44" s="204" t="s">
        <v>172</v>
      </c>
      <c r="C44" s="204"/>
      <c r="D44" s="204"/>
      <c r="E44" s="204"/>
      <c r="F44" s="143" t="n">
        <v>0</v>
      </c>
      <c r="G44" s="200" t="str">
        <f aca="false">IF(F44="","RISPOSTA OBBLIGATORIA","")</f>
        <v/>
      </c>
      <c r="H44" s="200"/>
      <c r="I44" s="95"/>
    </row>
    <row r="45" customFormat="false" ht="15" hidden="false" customHeight="true" outlineLevel="0" collapsed="false">
      <c r="B45" s="98"/>
      <c r="C45" s="98"/>
      <c r="D45" s="98"/>
      <c r="E45" s="98"/>
      <c r="F45" s="87"/>
      <c r="G45" s="98"/>
      <c r="H45" s="170"/>
      <c r="I45" s="95"/>
    </row>
    <row r="46" customFormat="false" ht="15" hidden="false" customHeight="true" outlineLevel="0" collapsed="false">
      <c r="B46" s="98"/>
      <c r="C46" s="98"/>
      <c r="D46" s="98"/>
      <c r="E46" s="98"/>
      <c r="F46" s="140" t="s">
        <v>145</v>
      </c>
      <c r="G46" s="140" t="s">
        <v>146</v>
      </c>
      <c r="H46" s="170"/>
      <c r="I46" s="201"/>
    </row>
    <row r="47" customFormat="false" ht="31.15" hidden="false" customHeight="true" outlineLevel="0" collapsed="false">
      <c r="A47" s="94" t="s">
        <v>173</v>
      </c>
      <c r="B47" s="182" t="s">
        <v>174</v>
      </c>
      <c r="C47" s="182"/>
      <c r="D47" s="182"/>
      <c r="E47" s="182"/>
      <c r="F47" s="202"/>
      <c r="G47" s="203"/>
      <c r="H47" s="178" t="str">
        <f aca="false">IF(I47=0,"RISPOSTA OBBLIGATORIA","")</f>
        <v>RISPOSTA OBBLIGATORIA</v>
      </c>
      <c r="I47" s="95" t="n">
        <v>0</v>
      </c>
      <c r="J47" s="129" t="str">
        <f aca="false">IF(I47=1,"VERO",IF(I47=2,"FALSO",""))</f>
        <v/>
      </c>
    </row>
    <row r="48" customFormat="false" ht="22.9" hidden="false" customHeight="true" outlineLevel="0" collapsed="false">
      <c r="B48" s="205"/>
      <c r="C48" s="206" t="s">
        <v>175</v>
      </c>
      <c r="D48" s="205"/>
      <c r="E48" s="205"/>
      <c r="F48" s="207"/>
      <c r="G48" s="208"/>
      <c r="H48" s="209"/>
      <c r="I48" s="95"/>
    </row>
    <row r="49" customFormat="false" ht="40.15" hidden="false" customHeight="true" outlineLevel="0" collapsed="false">
      <c r="B49" s="210" t="n">
        <v>23</v>
      </c>
      <c r="C49" s="182" t="s">
        <v>176</v>
      </c>
      <c r="D49" s="182"/>
      <c r="E49" s="182"/>
      <c r="F49" s="202"/>
      <c r="G49" s="203"/>
      <c r="H49" s="178" t="str">
        <f aca="false">IF($I$47=1,IF(($I$49)=0,"RISPONDERE OBBLIGATORIAMENTE ALLA DOMANDA"," "),IF(AND($I$47&gt;0,$I$49&gt;0),"LA RISPOSTA DATA IN QUESTA SEZIONE NON VERRA' CONSIDERATA",IF(I49&gt;0,"RISPONDERE ALLA DOMANDA 21","  ")))</f>
        <v>  </v>
      </c>
      <c r="I49" s="95" t="n">
        <v>0</v>
      </c>
      <c r="J49" s="129" t="str">
        <f aca="false">IF(I49=1,"VERO",IF(I49=2,"FALSO",""))</f>
        <v/>
      </c>
    </row>
    <row r="50" customFormat="false" ht="15" hidden="false" customHeight="true" outlineLevel="0" collapsed="false">
      <c r="B50" s="176"/>
      <c r="C50" s="206"/>
      <c r="D50" s="206"/>
      <c r="E50" s="205"/>
      <c r="F50" s="207"/>
      <c r="G50" s="208"/>
      <c r="H50" s="209"/>
      <c r="I50" s="95"/>
    </row>
    <row r="51" customFormat="false" ht="19.9" hidden="false" customHeight="true" outlineLevel="0" collapsed="false">
      <c r="B51" s="98"/>
      <c r="C51" s="98"/>
      <c r="D51" s="98"/>
      <c r="E51" s="98"/>
      <c r="F51" s="140" t="s">
        <v>145</v>
      </c>
      <c r="G51" s="140" t="s">
        <v>146</v>
      </c>
      <c r="H51" s="170"/>
      <c r="I51" s="201"/>
    </row>
    <row r="52" customFormat="false" ht="29.45" hidden="false" customHeight="true" outlineLevel="0" collapsed="false">
      <c r="A52" s="195" t="s">
        <v>177</v>
      </c>
      <c r="B52" s="182" t="s">
        <v>178</v>
      </c>
      <c r="C52" s="182"/>
      <c r="D52" s="182"/>
      <c r="E52" s="182"/>
      <c r="F52" s="202"/>
      <c r="G52" s="203"/>
      <c r="H52" s="178" t="str">
        <f aca="false">IF(I52=0,"RISPOSTA OBBLIGATORIA","")</f>
        <v>RISPOSTA OBBLIGATORIA</v>
      </c>
      <c r="I52" s="95" t="n">
        <v>0</v>
      </c>
      <c r="J52" s="129" t="str">
        <f aca="false">IF(I52=1,"VERO",IF(I52=2,"FALSO",""))</f>
        <v/>
      </c>
    </row>
    <row r="53" customFormat="false" ht="15" hidden="false" customHeight="true" outlineLevel="0" collapsed="false">
      <c r="B53" s="176"/>
      <c r="C53" s="206"/>
      <c r="D53" s="206"/>
      <c r="E53" s="205"/>
      <c r="F53" s="207"/>
      <c r="G53" s="208"/>
      <c r="H53" s="209"/>
      <c r="I53" s="95"/>
    </row>
    <row r="54" customFormat="false" ht="15" hidden="false" customHeight="true" outlineLevel="0" collapsed="false">
      <c r="B54" s="98"/>
      <c r="C54" s="98"/>
      <c r="D54" s="98"/>
      <c r="E54" s="98"/>
      <c r="F54" s="140" t="s">
        <v>179</v>
      </c>
      <c r="G54" s="98"/>
      <c r="H54" s="170"/>
      <c r="I54" s="95"/>
    </row>
    <row r="55" customFormat="false" ht="30" hidden="false" customHeight="true" outlineLevel="0" collapsed="false">
      <c r="A55" s="94" t="s">
        <v>180</v>
      </c>
      <c r="B55" s="182" t="s">
        <v>181</v>
      </c>
      <c r="C55" s="182"/>
      <c r="D55" s="182"/>
      <c r="E55" s="182"/>
      <c r="F55" s="143" t="n">
        <v>0</v>
      </c>
      <c r="G55" s="200" t="str">
        <f aca="false">IF(F55="","RISPOSTA OBBLIGATORIA","")</f>
        <v/>
      </c>
      <c r="H55" s="200"/>
      <c r="I55" s="95"/>
    </row>
    <row r="56" customFormat="false" ht="15" hidden="false" customHeight="true" outlineLevel="0" collapsed="false">
      <c r="B56" s="98"/>
      <c r="C56" s="98"/>
      <c r="D56" s="98"/>
      <c r="E56" s="98"/>
      <c r="F56" s="98"/>
      <c r="G56" s="98"/>
      <c r="H56" s="170"/>
      <c r="I56" s="95"/>
    </row>
    <row r="57" customFormat="false" ht="15" hidden="false" customHeight="true" outlineLevel="0" collapsed="false">
      <c r="B57" s="98"/>
      <c r="C57" s="98"/>
      <c r="D57" s="98"/>
      <c r="E57" s="98"/>
      <c r="F57" s="140" t="s">
        <v>179</v>
      </c>
      <c r="G57" s="98"/>
      <c r="H57" s="170"/>
      <c r="I57" s="95"/>
    </row>
    <row r="58" customFormat="false" ht="30" hidden="false" customHeight="true" outlineLevel="0" collapsed="false">
      <c r="A58" s="94" t="s">
        <v>182</v>
      </c>
      <c r="B58" s="182" t="s">
        <v>183</v>
      </c>
      <c r="C58" s="182"/>
      <c r="D58" s="182"/>
      <c r="E58" s="182"/>
      <c r="F58" s="143" t="n">
        <v>0</v>
      </c>
      <c r="G58" s="200" t="str">
        <f aca="false">IF(F58="","RISPOSTA OBBLIGATORIA","")</f>
        <v/>
      </c>
      <c r="H58" s="200"/>
      <c r="I58" s="95"/>
    </row>
    <row r="59" customFormat="false" ht="15" hidden="false" customHeight="true" outlineLevel="0" collapsed="false">
      <c r="B59" s="98"/>
      <c r="C59" s="98"/>
      <c r="D59" s="98"/>
      <c r="E59" s="98"/>
      <c r="F59" s="98"/>
      <c r="G59" s="98"/>
      <c r="H59" s="170"/>
      <c r="I59" s="95"/>
    </row>
    <row r="60" customFormat="false" ht="15" hidden="false" customHeight="true" outlineLevel="0" collapsed="false">
      <c r="B60" s="98"/>
      <c r="C60" s="98"/>
      <c r="D60" s="98"/>
      <c r="E60" s="98"/>
      <c r="F60" s="140" t="s">
        <v>179</v>
      </c>
      <c r="G60" s="98"/>
      <c r="H60" s="170"/>
      <c r="I60" s="95"/>
    </row>
    <row r="61" customFormat="false" ht="30" hidden="false" customHeight="true" outlineLevel="0" collapsed="false">
      <c r="A61" s="94" t="s">
        <v>184</v>
      </c>
      <c r="B61" s="182" t="s">
        <v>185</v>
      </c>
      <c r="C61" s="182"/>
      <c r="D61" s="182"/>
      <c r="E61" s="182"/>
      <c r="F61" s="143" t="n">
        <v>0</v>
      </c>
      <c r="G61" s="200" t="str">
        <f aca="false">IF(F61="","RISPOSTA OBBLIGATORIA","")</f>
        <v/>
      </c>
      <c r="H61" s="200"/>
      <c r="I61" s="95"/>
    </row>
    <row r="62" customFormat="false" ht="15" hidden="false" customHeight="true" outlineLevel="0" collapsed="false">
      <c r="B62" s="205"/>
      <c r="C62" s="205"/>
      <c r="D62" s="205"/>
      <c r="E62" s="205"/>
      <c r="F62" s="211"/>
      <c r="G62" s="208"/>
      <c r="H62" s="209"/>
      <c r="I62" s="95"/>
    </row>
    <row r="63" customFormat="false" ht="15" hidden="false" customHeight="true" outlineLevel="0" collapsed="false">
      <c r="B63" s="98"/>
      <c r="C63" s="98"/>
      <c r="D63" s="98"/>
      <c r="E63" s="98"/>
      <c r="F63" s="140" t="s">
        <v>145</v>
      </c>
      <c r="G63" s="140" t="s">
        <v>146</v>
      </c>
      <c r="H63" s="170"/>
      <c r="I63" s="201"/>
    </row>
    <row r="64" customFormat="false" ht="30" hidden="false" customHeight="true" outlineLevel="0" collapsed="false">
      <c r="A64" s="195" t="s">
        <v>186</v>
      </c>
      <c r="B64" s="182" t="s">
        <v>187</v>
      </c>
      <c r="C64" s="182"/>
      <c r="D64" s="182"/>
      <c r="E64" s="182"/>
      <c r="F64" s="202"/>
      <c r="G64" s="203"/>
      <c r="H64" s="178" t="str">
        <f aca="false">IF(I64=0,"RISPOSTA OBBLIGATORIA","")</f>
        <v>RISPOSTA OBBLIGATORIA</v>
      </c>
      <c r="I64" s="95" t="n">
        <v>0</v>
      </c>
      <c r="J64" s="129" t="str">
        <f aca="false">IF(I64=1,"VERO",IF(I64=2,"FALSO",""))</f>
        <v/>
      </c>
    </row>
    <row r="65" customFormat="false" ht="20.25" hidden="false" customHeight="true" outlineLevel="0" collapsed="false">
      <c r="B65" s="205"/>
      <c r="C65" s="206" t="s">
        <v>188</v>
      </c>
      <c r="D65" s="205"/>
      <c r="E65" s="205"/>
      <c r="F65" s="207"/>
      <c r="G65" s="208"/>
      <c r="H65" s="209"/>
      <c r="I65" s="95"/>
    </row>
    <row r="66" customFormat="false" ht="15" hidden="false" customHeight="true" outlineLevel="0" collapsed="false">
      <c r="B66" s="98"/>
      <c r="C66" s="98"/>
      <c r="D66" s="98"/>
      <c r="E66" s="98"/>
      <c r="F66" s="140" t="s">
        <v>189</v>
      </c>
      <c r="G66" s="98"/>
      <c r="H66" s="170"/>
      <c r="I66" s="95"/>
    </row>
    <row r="67" customFormat="false" ht="30" hidden="false" customHeight="true" outlineLevel="0" collapsed="false">
      <c r="B67" s="98" t="n">
        <v>29</v>
      </c>
      <c r="C67" s="182" t="s">
        <v>190</v>
      </c>
      <c r="D67" s="182"/>
      <c r="E67" s="182"/>
      <c r="F67" s="143" t="n">
        <v>0</v>
      </c>
      <c r="G67" s="212" t="str">
        <f aca="false">IF($I$64=1,IF(($F$67+$F$70)=0,"RISPONDERE OBBLIGATORIAMENTE ALLA DOMANDA 29 E/O 30"," "),IF(AND($I$64=2,F67&gt;0),"LA RISPOSTA DATA IN QUESTA SEZIONE NON VERRA' CONSIDERATA",IF(F67&gt;0,"RISPONDERE ALLA DOMANDA 28"," ")))</f>
        <v> </v>
      </c>
      <c r="H67" s="212"/>
      <c r="I67" s="95"/>
    </row>
    <row r="68" customFormat="false" ht="15" hidden="false" customHeight="true" outlineLevel="0" collapsed="false">
      <c r="B68" s="205"/>
      <c r="C68" s="205"/>
      <c r="D68" s="205"/>
      <c r="E68" s="205"/>
      <c r="F68" s="207"/>
      <c r="G68" s="208"/>
      <c r="H68" s="209"/>
      <c r="I68" s="95"/>
    </row>
    <row r="69" customFormat="false" ht="15" hidden="false" customHeight="true" outlineLevel="0" collapsed="false">
      <c r="B69" s="98"/>
      <c r="C69" s="98"/>
      <c r="D69" s="98"/>
      <c r="E69" s="98"/>
      <c r="F69" s="140" t="s">
        <v>189</v>
      </c>
      <c r="G69" s="98"/>
      <c r="H69" s="170"/>
      <c r="I69" s="95"/>
    </row>
    <row r="70" customFormat="false" ht="30" hidden="false" customHeight="true" outlineLevel="0" collapsed="false">
      <c r="B70" s="98" t="n">
        <v>30</v>
      </c>
      <c r="C70" s="182" t="s">
        <v>191</v>
      </c>
      <c r="D70" s="182"/>
      <c r="E70" s="182"/>
      <c r="F70" s="143" t="n">
        <v>0</v>
      </c>
      <c r="G70" s="212" t="str">
        <f aca="false">IF($I$64=1,IF(($F$67+$F$70)=0,"RISPONDERE OBBLIGATORIAMENTE ALLA DOMANDA 29 E/O 30"," "),IF(AND($I$64=2,F70&gt;0),"LA RISPOSTA DATA IN QUESTA SEZIONE NON VERRA' CONSIDERATA",IF(F70&gt;0,"RISPONDERE ALLA DOMANDA 28"," ")))</f>
        <v> </v>
      </c>
      <c r="H70" s="212"/>
      <c r="I70" s="95"/>
    </row>
    <row r="71" customFormat="false" ht="16.5" hidden="false" customHeight="false" outlineLevel="0" collapsed="false">
      <c r="H71" s="170"/>
    </row>
    <row r="72" customFormat="false" ht="16.5" hidden="true" customHeight="false" outlineLevel="0" collapsed="false"/>
    <row r="73" customFormat="false" ht="16.5" hidden="true" customHeight="false" outlineLevel="0" collapsed="false"/>
    <row r="74" customFormat="false" ht="16.5" hidden="true" customHeight="false" outlineLevel="0" collapsed="false"/>
    <row r="75" customFormat="false" ht="16.5" hidden="true" customHeight="false" outlineLevel="0" collapsed="false"/>
    <row r="76" customFormat="false" ht="16.5" hidden="true" customHeight="false" outlineLevel="0" collapsed="false"/>
    <row r="77" customFormat="false" ht="16.5" hidden="true" customHeight="false" outlineLevel="0" collapsed="false"/>
    <row r="78" customFormat="false" ht="16.5" hidden="true" customHeight="false" outlineLevel="0" collapsed="false"/>
    <row r="79" customFormat="false" ht="16.5" hidden="true" customHeight="false" outlineLevel="0" collapsed="false"/>
    <row r="80" customFormat="false" ht="15" hidden="true" customHeight="true" outlineLevel="0" collapsed="false">
      <c r="B80" s="146"/>
      <c r="C80" s="146"/>
      <c r="D80" s="146"/>
      <c r="E80" s="146"/>
      <c r="F80" s="146"/>
      <c r="G80" s="146"/>
      <c r="H80" s="213"/>
      <c r="I80" s="95"/>
    </row>
    <row r="81" customFormat="false" ht="15" hidden="true" customHeight="true" outlineLevel="0" collapsed="false">
      <c r="B81" s="146"/>
      <c r="C81" s="146"/>
      <c r="D81" s="146"/>
      <c r="E81" s="146"/>
      <c r="F81" s="146"/>
      <c r="G81" s="146"/>
      <c r="H81" s="213"/>
      <c r="I81" s="95"/>
    </row>
    <row r="82" customFormat="false" ht="15" hidden="true" customHeight="true" outlineLevel="0" collapsed="false">
      <c r="B82" s="146"/>
      <c r="C82" s="146"/>
      <c r="D82" s="146"/>
      <c r="E82" s="146"/>
      <c r="F82" s="146"/>
      <c r="G82" s="146"/>
      <c r="H82" s="213"/>
      <c r="I82" s="95"/>
    </row>
    <row r="83" customFormat="false" ht="15" hidden="true" customHeight="true" outlineLevel="0" collapsed="false">
      <c r="B83" s="146"/>
      <c r="C83" s="146"/>
      <c r="D83" s="146"/>
      <c r="E83" s="146"/>
      <c r="F83" s="146"/>
      <c r="G83" s="146"/>
      <c r="H83" s="213"/>
      <c r="I83" s="95"/>
    </row>
    <row r="84" customFormat="false" ht="15" hidden="true" customHeight="true" outlineLevel="0" collapsed="false">
      <c r="B84" s="146"/>
      <c r="C84" s="146"/>
      <c r="D84" s="146"/>
      <c r="E84" s="146"/>
      <c r="F84" s="146"/>
      <c r="G84" s="146"/>
      <c r="H84" s="213"/>
      <c r="I84" s="95"/>
    </row>
    <row r="85" customFormat="false" ht="15" hidden="true" customHeight="true" outlineLevel="0" collapsed="false">
      <c r="B85" s="146"/>
      <c r="C85" s="146"/>
      <c r="D85" s="146"/>
      <c r="E85" s="146"/>
      <c r="F85" s="146"/>
      <c r="G85" s="146"/>
      <c r="H85" s="213"/>
      <c r="I85" s="95"/>
    </row>
    <row r="86" customFormat="false" ht="15" hidden="true" customHeight="true" outlineLevel="0" collapsed="false">
      <c r="B86" s="146"/>
      <c r="C86" s="146"/>
      <c r="D86" s="146"/>
      <c r="E86" s="146"/>
      <c r="F86" s="146"/>
      <c r="G86" s="146"/>
      <c r="H86" s="213"/>
      <c r="I86" s="95"/>
    </row>
    <row r="87" customFormat="false" ht="15" hidden="true" customHeight="true" outlineLevel="0" collapsed="false">
      <c r="B87" s="146"/>
      <c r="C87" s="146"/>
      <c r="D87" s="146"/>
      <c r="E87" s="146"/>
      <c r="F87" s="146"/>
      <c r="G87" s="146"/>
      <c r="H87" s="213"/>
      <c r="I87" s="74"/>
    </row>
    <row r="88" customFormat="false" ht="15" hidden="true" customHeight="true" outlineLevel="0" collapsed="false">
      <c r="B88" s="146"/>
      <c r="C88" s="146"/>
      <c r="D88" s="146"/>
      <c r="E88" s="146"/>
      <c r="F88" s="146"/>
      <c r="G88" s="146"/>
      <c r="H88" s="213"/>
      <c r="I88" s="74"/>
    </row>
    <row r="89" customFormat="false" ht="15" hidden="true" customHeight="true" outlineLevel="0" collapsed="false">
      <c r="B89" s="146"/>
      <c r="C89" s="146"/>
      <c r="D89" s="146"/>
      <c r="E89" s="146"/>
      <c r="F89" s="146"/>
      <c r="G89" s="146"/>
      <c r="H89" s="213"/>
      <c r="I89" s="74"/>
    </row>
    <row r="90" customFormat="false" ht="15" hidden="true" customHeight="true" outlineLevel="0" collapsed="false">
      <c r="B90" s="146"/>
      <c r="C90" s="146"/>
      <c r="D90" s="146"/>
      <c r="E90" s="146"/>
      <c r="F90" s="146"/>
      <c r="G90" s="146"/>
      <c r="H90" s="213"/>
      <c r="I90" s="74"/>
    </row>
    <row r="91" customFormat="false" ht="15" hidden="true" customHeight="true" outlineLevel="0" collapsed="false">
      <c r="B91" s="146"/>
      <c r="C91" s="146"/>
      <c r="D91" s="146"/>
      <c r="E91" s="146"/>
      <c r="F91" s="146"/>
      <c r="G91" s="146"/>
      <c r="H91" s="213"/>
      <c r="I91" s="74"/>
    </row>
    <row r="92" customFormat="false" ht="15" hidden="true" customHeight="true" outlineLevel="0" collapsed="false">
      <c r="B92" s="146"/>
      <c r="C92" s="146"/>
      <c r="D92" s="146"/>
      <c r="E92" s="146"/>
      <c r="F92" s="146"/>
      <c r="G92" s="146"/>
      <c r="H92" s="213"/>
      <c r="I92" s="74"/>
    </row>
    <row r="93" customFormat="false" ht="15" hidden="true" customHeight="true" outlineLevel="0" collapsed="false">
      <c r="B93" s="146"/>
      <c r="C93" s="146"/>
      <c r="D93" s="146"/>
      <c r="E93" s="146"/>
      <c r="F93" s="146"/>
      <c r="G93" s="146"/>
      <c r="H93" s="213"/>
      <c r="I93" s="74"/>
    </row>
    <row r="94" customFormat="false" ht="15" hidden="true" customHeight="true" outlineLevel="0" collapsed="false">
      <c r="B94" s="146"/>
      <c r="C94" s="146"/>
      <c r="D94" s="146"/>
      <c r="E94" s="146"/>
      <c r="F94" s="146"/>
      <c r="G94" s="146"/>
      <c r="H94" s="213"/>
      <c r="I94" s="74"/>
    </row>
    <row r="95" customFormat="false" ht="15" hidden="true" customHeight="true" outlineLevel="0" collapsed="false">
      <c r="B95" s="146"/>
      <c r="C95" s="146"/>
      <c r="D95" s="146"/>
      <c r="E95" s="146"/>
      <c r="F95" s="146"/>
      <c r="G95" s="146"/>
      <c r="H95" s="213"/>
      <c r="I95" s="74"/>
    </row>
    <row r="96" customFormat="false" ht="15" hidden="true" customHeight="true" outlineLevel="0" collapsed="false">
      <c r="B96" s="146"/>
      <c r="C96" s="146"/>
      <c r="D96" s="146"/>
      <c r="E96" s="146"/>
      <c r="F96" s="146"/>
      <c r="G96" s="146"/>
      <c r="H96" s="213"/>
      <c r="I96" s="74"/>
    </row>
    <row r="97" customFormat="false" ht="15" hidden="true" customHeight="true" outlineLevel="0" collapsed="false">
      <c r="B97" s="146"/>
      <c r="C97" s="146"/>
      <c r="D97" s="146"/>
      <c r="E97" s="146"/>
      <c r="F97" s="146"/>
      <c r="G97" s="146"/>
      <c r="H97" s="213"/>
      <c r="I97" s="95"/>
    </row>
    <row r="98" customFormat="false" ht="15" hidden="true" customHeight="true" outlineLevel="0" collapsed="false">
      <c r="B98" s="146"/>
      <c r="C98" s="146"/>
      <c r="D98" s="146"/>
      <c r="E98" s="146"/>
      <c r="F98" s="146"/>
      <c r="G98" s="146"/>
      <c r="H98" s="213"/>
      <c r="I98" s="95"/>
    </row>
    <row r="99" customFormat="false" ht="15" hidden="true" customHeight="true" outlineLevel="0" collapsed="false">
      <c r="B99" s="146"/>
      <c r="C99" s="146"/>
      <c r="D99" s="146"/>
      <c r="E99" s="146"/>
      <c r="F99" s="146"/>
      <c r="G99" s="146"/>
      <c r="H99" s="213"/>
      <c r="I99" s="95"/>
    </row>
    <row r="100" customFormat="false" ht="15" hidden="true" customHeight="true" outlineLevel="0" collapsed="false">
      <c r="B100" s="146"/>
      <c r="C100" s="146"/>
      <c r="D100" s="146"/>
      <c r="E100" s="146"/>
      <c r="F100" s="146"/>
      <c r="G100" s="146"/>
      <c r="H100" s="213"/>
      <c r="I100" s="95"/>
    </row>
    <row r="101" customFormat="false" ht="15" hidden="true" customHeight="true" outlineLevel="0" collapsed="false">
      <c r="B101" s="146"/>
      <c r="C101" s="146"/>
      <c r="D101" s="146"/>
      <c r="E101" s="146"/>
      <c r="F101" s="146"/>
      <c r="G101" s="146"/>
      <c r="H101" s="213"/>
      <c r="I101" s="95"/>
    </row>
    <row r="102" customFormat="false" ht="15" hidden="true" customHeight="true" outlineLevel="0" collapsed="false">
      <c r="B102" s="146"/>
      <c r="C102" s="146"/>
      <c r="D102" s="146"/>
      <c r="E102" s="146"/>
      <c r="F102" s="146"/>
      <c r="G102" s="146"/>
      <c r="H102" s="213"/>
      <c r="I102" s="95"/>
    </row>
    <row r="103" customFormat="false" ht="15" hidden="true" customHeight="true" outlineLevel="0" collapsed="false">
      <c r="B103" s="146"/>
      <c r="C103" s="146"/>
      <c r="D103" s="146"/>
      <c r="E103" s="146"/>
      <c r="F103" s="146"/>
      <c r="G103" s="146"/>
      <c r="H103" s="213"/>
      <c r="I103" s="95"/>
      <c r="Q103" s="0"/>
    </row>
    <row r="104" customFormat="false" ht="15" hidden="true" customHeight="true" outlineLevel="0" collapsed="false">
      <c r="B104" s="146"/>
      <c r="C104" s="146"/>
      <c r="D104" s="146"/>
      <c r="E104" s="146"/>
      <c r="F104" s="146"/>
      <c r="G104" s="146"/>
      <c r="H104" s="213"/>
      <c r="I104" s="95"/>
      <c r="Q104" s="0"/>
    </row>
    <row r="105" customFormat="false" ht="15" hidden="true" customHeight="true" outlineLevel="0" collapsed="false">
      <c r="B105" s="146"/>
      <c r="C105" s="146"/>
      <c r="D105" s="146"/>
      <c r="E105" s="146"/>
      <c r="F105" s="146"/>
      <c r="G105" s="146"/>
      <c r="H105" s="213"/>
      <c r="I105" s="95"/>
      <c r="Q105" s="0"/>
    </row>
    <row r="106" customFormat="false" ht="16.5" hidden="false" customHeight="false" outlineLevel="0" collapsed="false">
      <c r="B106" s="98"/>
      <c r="C106" s="98"/>
      <c r="D106" s="98"/>
      <c r="E106" s="98"/>
      <c r="F106" s="140" t="s">
        <v>179</v>
      </c>
      <c r="G106" s="98"/>
      <c r="H106" s="17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36" hidden="false" customHeight="true" outlineLevel="0" collapsed="false">
      <c r="A107" s="94" t="s">
        <v>192</v>
      </c>
      <c r="B107" s="182" t="s">
        <v>193</v>
      </c>
      <c r="C107" s="182"/>
      <c r="D107" s="182"/>
      <c r="E107" s="182"/>
      <c r="F107" s="143" t="n">
        <v>0</v>
      </c>
      <c r="G107" s="200" t="str">
        <f aca="false">IF(F107="","RISPOSTA OBBLIGATORIA","")</f>
        <v/>
      </c>
      <c r="H107" s="20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6.5" hidden="false" customHeight="false" outlineLevel="0" collapsed="false">
      <c r="B108" s="98"/>
      <c r="C108" s="98"/>
      <c r="D108" s="98"/>
      <c r="E108" s="98"/>
      <c r="F108" s="98"/>
      <c r="G108" s="98"/>
      <c r="H108" s="17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6.5" hidden="false" customHeight="false" outlineLevel="0" collapsed="false">
      <c r="B109" s="98"/>
      <c r="C109" s="98"/>
      <c r="D109" s="98"/>
      <c r="E109" s="98"/>
      <c r="F109" s="140" t="s">
        <v>179</v>
      </c>
      <c r="G109" s="98"/>
      <c r="H109" s="17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36" hidden="false" customHeight="true" outlineLevel="0" collapsed="false">
      <c r="A110" s="94" t="s">
        <v>194</v>
      </c>
      <c r="B110" s="182" t="s">
        <v>195</v>
      </c>
      <c r="C110" s="182"/>
      <c r="D110" s="182"/>
      <c r="E110" s="182"/>
      <c r="F110" s="143" t="n">
        <v>0</v>
      </c>
      <c r="G110" s="200" t="str">
        <f aca="false">IF(F110="","RISPOSTA OBBLIGATORIA","")</f>
        <v/>
      </c>
      <c r="H110" s="20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6.5" hidden="false" customHeight="false" outlineLevel="0" collapsed="false">
      <c r="B111" s="98"/>
      <c r="C111" s="98"/>
      <c r="D111" s="98"/>
      <c r="E111" s="98"/>
      <c r="F111" s="98"/>
      <c r="G111" s="98"/>
      <c r="H111" s="170"/>
      <c r="I111" s="0"/>
      <c r="J111" s="0"/>
      <c r="K111" s="0"/>
      <c r="L111" s="0"/>
      <c r="M111" s="0"/>
      <c r="N111" s="0"/>
      <c r="O111" s="0"/>
      <c r="P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6.5" hidden="false" customHeight="false" outlineLevel="0" collapsed="false">
      <c r="B112" s="98"/>
      <c r="C112" s="98"/>
      <c r="D112" s="98"/>
      <c r="E112" s="98"/>
      <c r="F112" s="140" t="s">
        <v>179</v>
      </c>
      <c r="G112" s="98"/>
      <c r="H112" s="170"/>
      <c r="I112" s="0"/>
      <c r="J112" s="0"/>
      <c r="K112" s="0"/>
      <c r="L112" s="0"/>
      <c r="M112" s="0"/>
      <c r="N112" s="0"/>
      <c r="O112" s="0"/>
      <c r="P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36" hidden="false" customHeight="true" outlineLevel="0" collapsed="false">
      <c r="A113" s="94" t="s">
        <v>196</v>
      </c>
      <c r="B113" s="182" t="s">
        <v>197</v>
      </c>
      <c r="C113" s="182"/>
      <c r="D113" s="182"/>
      <c r="E113" s="182"/>
      <c r="F113" s="143" t="n">
        <v>0</v>
      </c>
      <c r="G113" s="200" t="str">
        <f aca="false">IF(F113="","RISPOSTA OBBLIGATORIA","")</f>
        <v/>
      </c>
      <c r="H113" s="200"/>
      <c r="I113" s="0"/>
      <c r="J113" s="0"/>
      <c r="K113" s="0"/>
      <c r="L113" s="0"/>
      <c r="M113" s="0"/>
      <c r="N113" s="0"/>
      <c r="O113" s="0"/>
      <c r="P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5" hidden="false" customHeight="true" outlineLevel="0" collapsed="false">
      <c r="B114" s="146"/>
      <c r="C114" s="146"/>
      <c r="D114" s="146"/>
      <c r="E114" s="146"/>
      <c r="F114" s="146"/>
      <c r="G114" s="146"/>
      <c r="H114" s="213"/>
      <c r="I114" s="74"/>
    </row>
    <row r="115" customFormat="false" ht="15" hidden="false" customHeight="true" outlineLevel="0" collapsed="false">
      <c r="B115" s="98"/>
      <c r="C115" s="98"/>
      <c r="D115" s="98"/>
      <c r="E115" s="98"/>
      <c r="F115" s="140" t="s">
        <v>145</v>
      </c>
      <c r="G115" s="140" t="s">
        <v>146</v>
      </c>
      <c r="H115" s="170"/>
      <c r="I115" s="201"/>
    </row>
    <row r="116" customFormat="false" ht="43.5" hidden="false" customHeight="true" outlineLevel="0" collapsed="false">
      <c r="A116" s="210" t="s">
        <v>198</v>
      </c>
      <c r="B116" s="197" t="s">
        <v>199</v>
      </c>
      <c r="C116" s="197"/>
      <c r="D116" s="197"/>
      <c r="E116" s="197"/>
      <c r="F116" s="177"/>
      <c r="G116" s="177"/>
      <c r="H116" s="178" t="str">
        <f aca="false">IF(I116=0,"RISPOSTA OBBLIGATORIA","")</f>
        <v>RISPOSTA OBBLIGATORIA</v>
      </c>
      <c r="I116" s="165" t="n">
        <v>0</v>
      </c>
      <c r="J116" s="129" t="str">
        <f aca="false">IF(I116=1,"VERO",IF(I116=2,"FALSO",""))</f>
        <v/>
      </c>
    </row>
    <row r="117" customFormat="false" ht="15" hidden="false" customHeight="true" outlineLevel="0" collapsed="false">
      <c r="B117" s="98"/>
      <c r="C117" s="98"/>
      <c r="D117" s="98"/>
      <c r="E117" s="98"/>
      <c r="F117" s="87"/>
      <c r="G117" s="98"/>
      <c r="H117" s="170"/>
      <c r="I117" s="95"/>
    </row>
    <row r="118" customFormat="false" ht="15" hidden="false" customHeight="true" outlineLevel="0" collapsed="false">
      <c r="B118" s="98"/>
      <c r="C118" s="98"/>
      <c r="D118" s="98"/>
      <c r="E118" s="98"/>
      <c r="F118" s="140" t="s">
        <v>145</v>
      </c>
      <c r="G118" s="140" t="s">
        <v>146</v>
      </c>
      <c r="H118" s="170"/>
      <c r="I118" s="201"/>
    </row>
    <row r="119" customFormat="false" ht="46.5" hidden="false" customHeight="true" outlineLevel="0" collapsed="false">
      <c r="A119" s="210" t="s">
        <v>200</v>
      </c>
      <c r="B119" s="198" t="s">
        <v>201</v>
      </c>
      <c r="C119" s="198"/>
      <c r="D119" s="198"/>
      <c r="E119" s="198"/>
      <c r="F119" s="214"/>
      <c r="G119" s="214"/>
      <c r="H119" s="178" t="str">
        <f aca="false">IF(I119=0,"RISPOSTA OBBLIGATORIA","")</f>
        <v>RISPOSTA OBBLIGATORIA</v>
      </c>
      <c r="I119" s="165" t="n">
        <v>0</v>
      </c>
      <c r="J119" s="129" t="str">
        <f aca="false">IF(I119=1,"VERO",IF(I119=2,"FALSO",""))</f>
        <v/>
      </c>
    </row>
    <row r="120" customFormat="false" ht="15.6" hidden="false" customHeight="true" outlineLevel="0" collapsed="false">
      <c r="A120" s="210"/>
      <c r="B120" s="215"/>
      <c r="C120" s="216"/>
      <c r="D120" s="215"/>
      <c r="E120" s="217"/>
      <c r="F120" s="98"/>
      <c r="G120" s="98"/>
      <c r="H120" s="178"/>
    </row>
    <row r="121" customFormat="false" ht="15" hidden="false" customHeight="true" outlineLevel="0" collapsed="false">
      <c r="B121" s="98"/>
      <c r="C121" s="98"/>
      <c r="D121" s="98"/>
      <c r="E121" s="98"/>
      <c r="F121" s="140"/>
      <c r="G121" s="98"/>
      <c r="H121" s="178"/>
      <c r="I121" s="201"/>
    </row>
    <row r="122" customFormat="false" ht="49.15" hidden="false" customHeight="true" outlineLevel="0" collapsed="false">
      <c r="A122" s="210" t="s">
        <v>202</v>
      </c>
      <c r="B122" s="198" t="s">
        <v>203</v>
      </c>
      <c r="C122" s="198"/>
      <c r="D122" s="198"/>
      <c r="E122" s="198"/>
      <c r="F122" s="218" t="s">
        <v>204</v>
      </c>
      <c r="G122" s="98"/>
      <c r="H122" s="178" t="str">
        <f aca="false">IF(I122=0,"RISPOSTA OBBLIGATORIA","")</f>
        <v>RISPOSTA OBBLIGATORIA</v>
      </c>
      <c r="I122" s="219" t="n">
        <f aca="false">IF(F122="si",1,IF(F122="no",2,IF(F122="non tenuto","x",0)))</f>
        <v>0</v>
      </c>
    </row>
    <row r="123" customFormat="false" ht="15" hidden="false" customHeight="true" outlineLevel="0" collapsed="false">
      <c r="B123" s="98"/>
      <c r="C123" s="98"/>
      <c r="D123" s="98"/>
      <c r="E123" s="98"/>
      <c r="F123" s="146"/>
      <c r="G123" s="146"/>
      <c r="H123" s="178"/>
      <c r="I123" s="74"/>
    </row>
    <row r="124" customFormat="false" ht="15" hidden="false" customHeight="true" outlineLevel="0" collapsed="false">
      <c r="B124" s="98"/>
      <c r="C124" s="98"/>
      <c r="D124" s="98"/>
      <c r="E124" s="98"/>
      <c r="F124" s="140" t="s">
        <v>145</v>
      </c>
      <c r="G124" s="140" t="s">
        <v>146</v>
      </c>
      <c r="H124" s="170"/>
      <c r="I124" s="201"/>
    </row>
    <row r="125" customFormat="false" ht="43.5" hidden="false" customHeight="true" outlineLevel="0" collapsed="false">
      <c r="A125" s="210" t="s">
        <v>205</v>
      </c>
      <c r="B125" s="196" t="s">
        <v>206</v>
      </c>
      <c r="C125" s="196"/>
      <c r="D125" s="196"/>
      <c r="E125" s="196"/>
      <c r="F125" s="177"/>
      <c r="G125" s="177"/>
      <c r="H125" s="178" t="str">
        <f aca="false">IF(I125=0,"RISPOSTA OBBLIGATORIA","")</f>
        <v>RISPOSTA OBBLIGATORIA</v>
      </c>
      <c r="I125" s="165" t="n">
        <v>0</v>
      </c>
      <c r="J125" s="129" t="str">
        <f aca="false">IF(I125=1,"VERO",IF(I125=2,"FALSO",""))</f>
        <v/>
      </c>
    </row>
    <row r="126" customFormat="false" ht="15" hidden="false" customHeight="true" outlineLevel="0" collapsed="false">
      <c r="B126" s="98"/>
      <c r="C126" s="98"/>
      <c r="D126" s="98"/>
      <c r="E126" s="98"/>
      <c r="F126" s="87"/>
      <c r="H126" s="170"/>
      <c r="I126" s="95"/>
    </row>
    <row r="127" customFormat="false" ht="15" hidden="false" customHeight="true" outlineLevel="0" collapsed="false">
      <c r="B127" s="98"/>
      <c r="C127" s="98"/>
      <c r="D127" s="98"/>
      <c r="E127" s="98"/>
      <c r="F127" s="140" t="s">
        <v>179</v>
      </c>
      <c r="G127" s="98"/>
      <c r="H127" s="170"/>
      <c r="I127" s="0"/>
      <c r="J127" s="0"/>
      <c r="K127" s="0"/>
      <c r="L127" s="0"/>
      <c r="M127" s="0"/>
    </row>
    <row r="128" customFormat="false" ht="46.5" hidden="false" customHeight="true" outlineLevel="0" collapsed="false">
      <c r="A128" s="210" t="s">
        <v>207</v>
      </c>
      <c r="B128" s="198" t="s">
        <v>208</v>
      </c>
      <c r="C128" s="198"/>
      <c r="D128" s="198"/>
      <c r="E128" s="198"/>
      <c r="F128" s="143" t="n">
        <v>0</v>
      </c>
      <c r="G128" s="200" t="str">
        <f aca="false">IF(F128="","RISPOSTA OBBLIGATORIA","")</f>
        <v/>
      </c>
      <c r="H128" s="200"/>
      <c r="I128" s="0"/>
      <c r="J128" s="0"/>
      <c r="K128" s="0"/>
      <c r="L128" s="0"/>
      <c r="M128" s="0"/>
    </row>
    <row r="129" customFormat="false" ht="15" hidden="true" customHeight="true" outlineLevel="0" collapsed="false">
      <c r="B129" s="146"/>
      <c r="C129" s="146"/>
      <c r="D129" s="146"/>
      <c r="E129" s="146"/>
      <c r="F129" s="146"/>
      <c r="G129" s="146"/>
      <c r="H129" s="213"/>
      <c r="I129" s="95"/>
    </row>
    <row r="130" customFormat="false" ht="15" hidden="true" customHeight="true" outlineLevel="0" collapsed="false">
      <c r="B130" s="146"/>
      <c r="C130" s="146"/>
      <c r="D130" s="146"/>
      <c r="E130" s="146"/>
      <c r="F130" s="146"/>
      <c r="G130" s="146"/>
      <c r="H130" s="213"/>
      <c r="I130" s="95"/>
    </row>
    <row r="131" customFormat="false" ht="15" hidden="true" customHeight="true" outlineLevel="0" collapsed="false">
      <c r="B131" s="146"/>
      <c r="C131" s="146"/>
      <c r="D131" s="146"/>
      <c r="E131" s="146"/>
      <c r="F131" s="146"/>
      <c r="G131" s="146"/>
      <c r="H131" s="213"/>
      <c r="I131" s="95"/>
    </row>
    <row r="132" customFormat="false" ht="15" hidden="true" customHeight="true" outlineLevel="0" collapsed="false">
      <c r="B132" s="146"/>
      <c r="C132" s="146"/>
      <c r="D132" s="146"/>
      <c r="E132" s="146"/>
      <c r="F132" s="146"/>
      <c r="G132" s="146"/>
      <c r="H132" s="213"/>
      <c r="I132" s="74"/>
    </row>
    <row r="133" customFormat="false" ht="15" hidden="true" customHeight="true" outlineLevel="0" collapsed="false">
      <c r="B133" s="146"/>
      <c r="C133" s="146"/>
      <c r="D133" s="146"/>
      <c r="E133" s="146"/>
      <c r="F133" s="146"/>
      <c r="G133" s="146"/>
      <c r="H133" s="213"/>
      <c r="I133" s="74"/>
    </row>
    <row r="134" customFormat="false" ht="15" hidden="true" customHeight="true" outlineLevel="0" collapsed="false">
      <c r="B134" s="146"/>
      <c r="C134" s="146"/>
      <c r="D134" s="146"/>
      <c r="E134" s="146"/>
      <c r="F134" s="146"/>
      <c r="G134" s="146"/>
      <c r="H134" s="213"/>
      <c r="I134" s="74"/>
    </row>
    <row r="135" customFormat="false" ht="15" hidden="true" customHeight="true" outlineLevel="0" collapsed="false">
      <c r="B135" s="146"/>
      <c r="C135" s="146"/>
      <c r="D135" s="146"/>
      <c r="E135" s="146"/>
      <c r="F135" s="146"/>
      <c r="G135" s="146"/>
      <c r="H135" s="213"/>
      <c r="I135" s="74"/>
    </row>
    <row r="136" customFormat="false" ht="15" hidden="true" customHeight="true" outlineLevel="0" collapsed="false">
      <c r="B136" s="146"/>
      <c r="C136" s="146"/>
      <c r="D136" s="146"/>
      <c r="E136" s="146"/>
      <c r="F136" s="146"/>
      <c r="G136" s="146"/>
      <c r="H136" s="213"/>
      <c r="I136" s="74"/>
    </row>
    <row r="137" customFormat="false" ht="15" hidden="true" customHeight="true" outlineLevel="0" collapsed="false">
      <c r="B137" s="146"/>
      <c r="C137" s="146"/>
      <c r="D137" s="146"/>
      <c r="E137" s="146"/>
      <c r="F137" s="146"/>
      <c r="G137" s="146"/>
      <c r="H137" s="213"/>
      <c r="I137" s="74"/>
    </row>
    <row r="138" customFormat="false" ht="15" hidden="true" customHeight="true" outlineLevel="0" collapsed="false">
      <c r="B138" s="146"/>
      <c r="C138" s="146"/>
      <c r="D138" s="146"/>
      <c r="E138" s="146"/>
      <c r="F138" s="146"/>
      <c r="G138" s="146"/>
      <c r="H138" s="213"/>
      <c r="I138" s="74"/>
    </row>
    <row r="139" customFormat="false" ht="15" hidden="true" customHeight="true" outlineLevel="0" collapsed="false">
      <c r="B139" s="146"/>
      <c r="C139" s="146"/>
      <c r="D139" s="146"/>
      <c r="E139" s="146"/>
      <c r="F139" s="146"/>
      <c r="G139" s="146"/>
      <c r="H139" s="213"/>
      <c r="I139" s="74"/>
    </row>
    <row r="140" customFormat="false" ht="15" hidden="true" customHeight="true" outlineLevel="0" collapsed="false">
      <c r="B140" s="146"/>
      <c r="C140" s="146"/>
      <c r="D140" s="146"/>
      <c r="E140" s="146"/>
      <c r="F140" s="146"/>
      <c r="G140" s="146"/>
      <c r="H140" s="213"/>
      <c r="I140" s="74"/>
    </row>
    <row r="141" customFormat="false" ht="15" hidden="true" customHeight="true" outlineLevel="0" collapsed="false">
      <c r="B141" s="146"/>
      <c r="C141" s="146"/>
      <c r="D141" s="146"/>
      <c r="E141" s="146"/>
      <c r="F141" s="146"/>
      <c r="G141" s="146"/>
      <c r="H141" s="213"/>
      <c r="I141" s="74"/>
    </row>
    <row r="142" customFormat="false" ht="15" hidden="true" customHeight="true" outlineLevel="0" collapsed="false">
      <c r="B142" s="146"/>
      <c r="C142" s="146"/>
      <c r="D142" s="146"/>
      <c r="E142" s="146"/>
      <c r="F142" s="146"/>
      <c r="G142" s="146"/>
      <c r="H142" s="213"/>
      <c r="I142" s="74"/>
    </row>
    <row r="143" customFormat="false" ht="15" hidden="true" customHeight="true" outlineLevel="0" collapsed="false">
      <c r="B143" s="146"/>
      <c r="C143" s="146"/>
      <c r="D143" s="146"/>
      <c r="E143" s="146"/>
      <c r="F143" s="146"/>
      <c r="G143" s="146"/>
      <c r="H143" s="213"/>
      <c r="I143" s="74"/>
    </row>
    <row r="144" customFormat="false" ht="15" hidden="true" customHeight="true" outlineLevel="0" collapsed="false">
      <c r="B144" s="146"/>
      <c r="C144" s="146"/>
      <c r="D144" s="146"/>
      <c r="E144" s="146"/>
      <c r="F144" s="146"/>
      <c r="G144" s="146"/>
      <c r="H144" s="213"/>
      <c r="I144" s="74"/>
    </row>
    <row r="145" customFormat="false" ht="15" hidden="true" customHeight="true" outlineLevel="0" collapsed="false">
      <c r="B145" s="146"/>
      <c r="C145" s="146"/>
      <c r="D145" s="146"/>
      <c r="E145" s="146"/>
      <c r="F145" s="146"/>
      <c r="G145" s="146"/>
      <c r="H145" s="213"/>
      <c r="I145" s="74"/>
    </row>
    <row r="146" customFormat="false" ht="15" hidden="true" customHeight="true" outlineLevel="0" collapsed="false">
      <c r="B146" s="146"/>
      <c r="C146" s="146"/>
      <c r="D146" s="146"/>
      <c r="E146" s="146"/>
      <c r="F146" s="146"/>
      <c r="G146" s="146"/>
      <c r="H146" s="213"/>
      <c r="I146" s="74"/>
    </row>
    <row r="147" customFormat="false" ht="15" hidden="true" customHeight="true" outlineLevel="0" collapsed="false">
      <c r="B147" s="146"/>
      <c r="C147" s="146"/>
      <c r="D147" s="146"/>
      <c r="E147" s="146"/>
      <c r="F147" s="146"/>
      <c r="G147" s="146"/>
      <c r="H147" s="213"/>
      <c r="I147" s="74"/>
    </row>
    <row r="148" customFormat="false" ht="15" hidden="true" customHeight="true" outlineLevel="0" collapsed="false">
      <c r="B148" s="146"/>
      <c r="C148" s="146"/>
      <c r="D148" s="146"/>
      <c r="E148" s="146"/>
      <c r="F148" s="146"/>
      <c r="G148" s="146"/>
      <c r="H148" s="213"/>
      <c r="I148" s="74"/>
    </row>
    <row r="149" customFormat="false" ht="15" hidden="true" customHeight="true" outlineLevel="0" collapsed="false">
      <c r="B149" s="146"/>
      <c r="C149" s="146"/>
      <c r="D149" s="146"/>
      <c r="E149" s="146"/>
      <c r="F149" s="146"/>
      <c r="G149" s="146"/>
      <c r="H149" s="213"/>
      <c r="I149" s="74"/>
    </row>
    <row r="150" customFormat="false" ht="15" hidden="true" customHeight="true" outlineLevel="0" collapsed="false">
      <c r="B150" s="146"/>
      <c r="C150" s="146"/>
      <c r="D150" s="146"/>
      <c r="E150" s="146"/>
      <c r="F150" s="146"/>
      <c r="G150" s="146"/>
      <c r="H150" s="213"/>
      <c r="I150" s="74"/>
    </row>
    <row r="151" customFormat="false" ht="15" hidden="true" customHeight="true" outlineLevel="0" collapsed="false">
      <c r="B151" s="146"/>
      <c r="C151" s="146"/>
      <c r="D151" s="146"/>
      <c r="E151" s="146"/>
      <c r="F151" s="146"/>
      <c r="G151" s="146"/>
      <c r="H151" s="213"/>
      <c r="I151" s="74"/>
    </row>
    <row r="152" customFormat="false" ht="15" hidden="true" customHeight="true" outlineLevel="0" collapsed="false">
      <c r="B152" s="146"/>
      <c r="C152" s="146"/>
      <c r="D152" s="146"/>
      <c r="E152" s="146"/>
      <c r="F152" s="146"/>
      <c r="G152" s="146"/>
      <c r="H152" s="213"/>
      <c r="I152" s="74"/>
    </row>
    <row r="153" customFormat="false" ht="15" hidden="true" customHeight="true" outlineLevel="0" collapsed="false">
      <c r="B153" s="146"/>
      <c r="C153" s="146"/>
      <c r="D153" s="146"/>
      <c r="E153" s="146"/>
      <c r="F153" s="146"/>
      <c r="G153" s="146"/>
      <c r="H153" s="213"/>
      <c r="I153" s="74"/>
    </row>
    <row r="154" customFormat="false" ht="15" hidden="true" customHeight="true" outlineLevel="0" collapsed="false">
      <c r="B154" s="146"/>
      <c r="C154" s="146"/>
      <c r="D154" s="146"/>
      <c r="E154" s="146"/>
      <c r="F154" s="146"/>
      <c r="G154" s="146"/>
      <c r="H154" s="213"/>
      <c r="I154" s="74"/>
    </row>
    <row r="155" customFormat="false" ht="15" hidden="true" customHeight="true" outlineLevel="0" collapsed="false">
      <c r="B155" s="146"/>
      <c r="C155" s="146"/>
      <c r="D155" s="146"/>
      <c r="E155" s="146"/>
      <c r="F155" s="146"/>
      <c r="G155" s="146"/>
      <c r="H155" s="213"/>
      <c r="I155" s="74"/>
    </row>
    <row r="156" customFormat="false" ht="15" hidden="true" customHeight="true" outlineLevel="0" collapsed="false">
      <c r="B156" s="146"/>
      <c r="C156" s="146"/>
      <c r="D156" s="146"/>
      <c r="E156" s="146"/>
      <c r="F156" s="146"/>
      <c r="G156" s="146"/>
      <c r="H156" s="213"/>
      <c r="I156" s="74"/>
    </row>
    <row r="157" customFormat="false" ht="15" hidden="true" customHeight="true" outlineLevel="0" collapsed="false">
      <c r="B157" s="146"/>
      <c r="C157" s="146"/>
      <c r="D157" s="146"/>
      <c r="E157" s="146"/>
      <c r="F157" s="146"/>
      <c r="G157" s="146"/>
      <c r="H157" s="213"/>
      <c r="I157" s="74"/>
    </row>
    <row r="158" customFormat="false" ht="15" hidden="true" customHeight="true" outlineLevel="0" collapsed="false">
      <c r="B158" s="146"/>
      <c r="C158" s="146"/>
      <c r="D158" s="146"/>
      <c r="E158" s="146"/>
      <c r="F158" s="146"/>
      <c r="G158" s="146"/>
      <c r="H158" s="213"/>
      <c r="I158" s="74"/>
    </row>
    <row r="159" customFormat="false" ht="15" hidden="true" customHeight="true" outlineLevel="0" collapsed="false">
      <c r="B159" s="146"/>
      <c r="C159" s="146"/>
      <c r="D159" s="146"/>
      <c r="E159" s="146"/>
      <c r="F159" s="146"/>
      <c r="G159" s="146"/>
      <c r="H159" s="213"/>
      <c r="I159" s="74"/>
    </row>
    <row r="160" customFormat="false" ht="15" hidden="true" customHeight="true" outlineLevel="0" collapsed="false">
      <c r="B160" s="146"/>
      <c r="C160" s="146"/>
      <c r="D160" s="146"/>
      <c r="E160" s="146"/>
      <c r="F160" s="146"/>
      <c r="G160" s="146"/>
      <c r="H160" s="213"/>
      <c r="I160" s="74"/>
    </row>
    <row r="161" customFormat="false" ht="15" hidden="true" customHeight="true" outlineLevel="0" collapsed="false">
      <c r="B161" s="146"/>
      <c r="C161" s="146"/>
      <c r="D161" s="146"/>
      <c r="E161" s="146"/>
      <c r="F161" s="146"/>
      <c r="G161" s="146"/>
      <c r="H161" s="213"/>
      <c r="I161" s="74"/>
    </row>
    <row r="162" customFormat="false" ht="15" hidden="true" customHeight="true" outlineLevel="0" collapsed="false">
      <c r="B162" s="146"/>
      <c r="C162" s="146"/>
      <c r="D162" s="146"/>
      <c r="E162" s="146"/>
      <c r="F162" s="146"/>
      <c r="G162" s="146"/>
      <c r="H162" s="213"/>
      <c r="I162" s="74"/>
    </row>
    <row r="163" customFormat="false" ht="15" hidden="true" customHeight="true" outlineLevel="0" collapsed="false">
      <c r="B163" s="146"/>
      <c r="C163" s="146"/>
      <c r="D163" s="146"/>
      <c r="E163" s="146"/>
      <c r="F163" s="146"/>
      <c r="G163" s="146"/>
      <c r="H163" s="213"/>
      <c r="I163" s="74"/>
    </row>
    <row r="164" customFormat="false" ht="15" hidden="true" customHeight="true" outlineLevel="0" collapsed="false">
      <c r="B164" s="146"/>
      <c r="C164" s="146"/>
      <c r="D164" s="146"/>
      <c r="E164" s="146"/>
      <c r="F164" s="146"/>
      <c r="G164" s="146"/>
      <c r="H164" s="213"/>
      <c r="I164" s="74"/>
    </row>
    <row r="165" customFormat="false" ht="15" hidden="true" customHeight="true" outlineLevel="0" collapsed="false">
      <c r="B165" s="146"/>
      <c r="C165" s="146"/>
      <c r="D165" s="146"/>
      <c r="E165" s="146"/>
      <c r="F165" s="146"/>
      <c r="G165" s="146"/>
      <c r="H165" s="213"/>
      <c r="I165" s="74"/>
    </row>
    <row r="166" customFormat="false" ht="15" hidden="true" customHeight="true" outlineLevel="0" collapsed="false">
      <c r="B166" s="146"/>
      <c r="C166" s="146"/>
      <c r="D166" s="146"/>
      <c r="E166" s="146"/>
      <c r="F166" s="146"/>
      <c r="G166" s="146"/>
      <c r="H166" s="213"/>
      <c r="I166" s="74"/>
    </row>
    <row r="167" customFormat="false" ht="15" hidden="true" customHeight="true" outlineLevel="0" collapsed="false">
      <c r="B167" s="146"/>
      <c r="C167" s="146"/>
      <c r="D167" s="146"/>
      <c r="E167" s="146"/>
      <c r="F167" s="146"/>
      <c r="G167" s="146"/>
      <c r="H167" s="213"/>
      <c r="I167" s="74"/>
    </row>
    <row r="168" customFormat="false" ht="15" hidden="true" customHeight="true" outlineLevel="0" collapsed="false">
      <c r="B168" s="146"/>
      <c r="C168" s="146"/>
      <c r="D168" s="146"/>
      <c r="E168" s="146"/>
      <c r="F168" s="146"/>
      <c r="G168" s="146"/>
      <c r="H168" s="213"/>
      <c r="I168" s="74"/>
    </row>
    <row r="169" customFormat="false" ht="15" hidden="true" customHeight="true" outlineLevel="0" collapsed="false">
      <c r="B169" s="146"/>
      <c r="C169" s="146"/>
      <c r="D169" s="146"/>
      <c r="E169" s="146"/>
      <c r="F169" s="146"/>
      <c r="G169" s="146"/>
      <c r="H169" s="213"/>
      <c r="I169" s="74"/>
    </row>
    <row r="170" customFormat="false" ht="15" hidden="true" customHeight="true" outlineLevel="0" collapsed="false">
      <c r="B170" s="146"/>
      <c r="C170" s="146"/>
      <c r="D170" s="146"/>
      <c r="E170" s="146"/>
      <c r="F170" s="146"/>
      <c r="G170" s="146"/>
      <c r="H170" s="213"/>
      <c r="I170" s="74"/>
    </row>
    <row r="171" customFormat="false" ht="15" hidden="true" customHeight="true" outlineLevel="0" collapsed="false">
      <c r="B171" s="146"/>
      <c r="C171" s="146"/>
      <c r="D171" s="146"/>
      <c r="E171" s="146"/>
      <c r="F171" s="146"/>
      <c r="G171" s="146"/>
      <c r="H171" s="213"/>
      <c r="I171" s="74"/>
    </row>
    <row r="172" customFormat="false" ht="15" hidden="true" customHeight="true" outlineLevel="0" collapsed="false">
      <c r="B172" s="146"/>
      <c r="C172" s="146"/>
      <c r="D172" s="146"/>
      <c r="E172" s="146"/>
      <c r="F172" s="146"/>
      <c r="G172" s="146"/>
      <c r="H172" s="213"/>
      <c r="I172" s="74"/>
    </row>
    <row r="173" customFormat="false" ht="15" hidden="true" customHeight="true" outlineLevel="0" collapsed="false">
      <c r="B173" s="146"/>
      <c r="C173" s="146"/>
      <c r="D173" s="146"/>
      <c r="E173" s="146"/>
      <c r="F173" s="146"/>
      <c r="G173" s="146"/>
      <c r="H173" s="213"/>
      <c r="I173" s="74"/>
    </row>
    <row r="174" customFormat="false" ht="15" hidden="true" customHeight="true" outlineLevel="0" collapsed="false">
      <c r="B174" s="146"/>
      <c r="C174" s="146"/>
      <c r="D174" s="146"/>
      <c r="E174" s="146"/>
      <c r="F174" s="146"/>
      <c r="G174" s="146"/>
      <c r="H174" s="213"/>
      <c r="I174" s="74"/>
      <c r="Q174" s="160"/>
    </row>
    <row r="175" customFormat="false" ht="15" hidden="true" customHeight="true" outlineLevel="0" collapsed="false">
      <c r="B175" s="146"/>
      <c r="C175" s="146"/>
      <c r="D175" s="146"/>
      <c r="E175" s="146"/>
      <c r="F175" s="146"/>
      <c r="G175" s="146"/>
      <c r="H175" s="213"/>
      <c r="I175" s="74"/>
    </row>
    <row r="176" customFormat="false" ht="15" hidden="true" customHeight="true" outlineLevel="0" collapsed="false">
      <c r="B176" s="146"/>
      <c r="C176" s="146"/>
      <c r="D176" s="146"/>
      <c r="E176" s="146"/>
      <c r="F176" s="146"/>
      <c r="G176" s="146"/>
      <c r="H176" s="213"/>
      <c r="I176" s="74"/>
    </row>
    <row r="177" s="160" customFormat="true" ht="15" hidden="true" customHeight="true" outlineLevel="0" collapsed="false">
      <c r="A177" s="94"/>
      <c r="B177" s="146"/>
      <c r="C177" s="146"/>
      <c r="D177" s="146"/>
      <c r="E177" s="146"/>
      <c r="F177" s="146"/>
      <c r="G177" s="146"/>
      <c r="H177" s="213"/>
      <c r="I177" s="220"/>
      <c r="J177" s="129"/>
      <c r="Q177" s="129"/>
    </row>
    <row r="178" customFormat="false" ht="15" hidden="true" customHeight="true" outlineLevel="0" collapsed="false">
      <c r="B178" s="146"/>
      <c r="C178" s="146"/>
      <c r="D178" s="146"/>
      <c r="E178" s="146"/>
      <c r="F178" s="146"/>
      <c r="G178" s="146"/>
      <c r="H178" s="213"/>
      <c r="I178" s="74"/>
    </row>
    <row r="179" customFormat="false" ht="15" hidden="true" customHeight="true" outlineLevel="0" collapsed="false">
      <c r="B179" s="146"/>
      <c r="C179" s="146"/>
      <c r="D179" s="146"/>
      <c r="E179" s="146"/>
      <c r="F179" s="146"/>
      <c r="G179" s="146"/>
      <c r="H179" s="213"/>
      <c r="I179" s="74"/>
    </row>
    <row r="180" customFormat="false" ht="15" hidden="false" customHeight="true" outlineLevel="0" collapsed="false">
      <c r="A180" s="221"/>
      <c r="B180" s="222"/>
      <c r="C180" s="222"/>
      <c r="D180" s="222"/>
      <c r="E180" s="222"/>
      <c r="F180" s="222"/>
      <c r="G180" s="222"/>
      <c r="H180" s="223"/>
      <c r="I180" s="129" t="n">
        <f aca="false">SUM(I14,I18,I20,I22,I25,I26,I32,I34,SUM(F37,F42,F44),SUM(I47,I116,I119,I122,I125,I128),SUM(F55,F58,F61),SUM(I64,F67,F70),SUM(I64,F67,F70),SUM(F107,F110,F113))</f>
        <v>0</v>
      </c>
    </row>
    <row r="181" customFormat="false" ht="15" hidden="true" customHeight="true" outlineLevel="0" collapsed="false">
      <c r="I181" s="224" t="str">
        <f aca="false">IF(OR(COUNTIF(J181:N181,"KO")&gt;0,F42="",F44="",F55="",F58="",F61=""),"KO","OK")</f>
        <v>KO</v>
      </c>
      <c r="J181" s="129" t="str">
        <f aca="false">IF(OR(I14=0,I18=0,I20=0,I22=0,I25=0,I26=0,I32=0,I34=0,F37=0,I47=0,I64=0),"KO","OK")</f>
        <v>KO</v>
      </c>
      <c r="K181" s="129" t="str">
        <f aca="false">IF(AND(I25=1,I26=0),"KO","OK")</f>
        <v>OK</v>
      </c>
      <c r="L181" s="129" t="str">
        <f aca="false">IF(I47=1,(IF(OR(I116=0,I119=0),"KO","OK")),"OK")</f>
        <v>OK</v>
      </c>
      <c r="M181" s="129" t="str">
        <f aca="false">IF(AND(I47=2,I122=0),"KO","OK")</f>
        <v>OK</v>
      </c>
      <c r="N181" s="129" t="str">
        <f aca="false">IF(I64=1,(IF(OR(F67&gt;0,F70&gt;0),"OK","KO")),"OK")</f>
        <v>OK</v>
      </c>
    </row>
    <row r="185" customFormat="false" ht="16.5" hidden="false" customHeight="false" outlineLevel="0" collapsed="false">
      <c r="D185" s="225"/>
    </row>
  </sheetData>
  <sheetProtection sheet="true" password="ea98" formatColumns="false" selectLockedCells="true"/>
  <mergeCells count="42">
    <mergeCell ref="B14:E14"/>
    <mergeCell ref="B18:E18"/>
    <mergeCell ref="B20:E20"/>
    <mergeCell ref="B22:E22"/>
    <mergeCell ref="C25:E25"/>
    <mergeCell ref="C26:E26"/>
    <mergeCell ref="D27:E27"/>
    <mergeCell ref="B32:E32"/>
    <mergeCell ref="B34:E34"/>
    <mergeCell ref="B37:E37"/>
    <mergeCell ref="G37:H37"/>
    <mergeCell ref="B40:E40"/>
    <mergeCell ref="B42:E42"/>
    <mergeCell ref="G42:H42"/>
    <mergeCell ref="B44:E44"/>
    <mergeCell ref="G44:H44"/>
    <mergeCell ref="B47:E47"/>
    <mergeCell ref="C49:E49"/>
    <mergeCell ref="B52:E52"/>
    <mergeCell ref="B55:E55"/>
    <mergeCell ref="G55:H55"/>
    <mergeCell ref="B58:E58"/>
    <mergeCell ref="G58:H58"/>
    <mergeCell ref="B61:E61"/>
    <mergeCell ref="G61:H61"/>
    <mergeCell ref="B64:E64"/>
    <mergeCell ref="C67:E67"/>
    <mergeCell ref="G67:H67"/>
    <mergeCell ref="C70:E70"/>
    <mergeCell ref="G70:H70"/>
    <mergeCell ref="B107:E107"/>
    <mergeCell ref="G107:H107"/>
    <mergeCell ref="B110:E110"/>
    <mergeCell ref="G110:H110"/>
    <mergeCell ref="B113:E113"/>
    <mergeCell ref="G113:H113"/>
    <mergeCell ref="B116:E116"/>
    <mergeCell ref="B119:E119"/>
    <mergeCell ref="B122:E122"/>
    <mergeCell ref="B125:E125"/>
    <mergeCell ref="B128:E128"/>
    <mergeCell ref="G128:H128"/>
  </mergeCells>
  <dataValidations count="4">
    <dataValidation allowBlank="true" error="INSERIRE SOLO VALORI NUMERICI INTERI" errorStyle="stop" errorTitle="ATTENZIONE" operator="between" showDropDown="false" showErrorMessage="true" showInputMessage="false" sqref="F40 F42 F44 F47:F50 F52:F53 F55 F58 F61:F62 F64:F65 F67:F68 F70 F107 F110 F113 F128" type="whole">
      <formula1>0</formula1>
      <formula2>999999999999</formula2>
    </dataValidation>
    <dataValidation allowBlank="true" error="INSERIRE UN VALORE NUMERICO INTERO" errorStyle="stop" errorTitle="ATTENZIONE" operator="between" showDropDown="false" showErrorMessage="true" showInputMessage="false" sqref="F6 F8" type="whole">
      <formula1>0</formula1>
      <formula2>100</formula2>
    </dataValidation>
    <dataValidation allowBlank="true" error="INSERIRE SOLO VALORI NUMERICI CON DUE DECIMALI" errorStyle="stop" errorTitle="ATTENZIONE" operator="between" showDropDown="false" showErrorMessage="true" showInputMessage="false" sqref="F37" type="decimal">
      <formula1>0.01</formula1>
      <formula2>100</formula2>
    </dataValidation>
    <dataValidation allowBlank="true" errorStyle="stop" operator="between" showDropDown="false" showErrorMessage="true" showInputMessage="false" sqref="F122" type="list">
      <formula1>"_,SI,No,Non Tenuto"</formula1>
      <formula2>0</formula2>
    </dataValidation>
  </dataValidations>
  <printOptions headings="false" gridLines="false" gridLinesSet="true" horizontalCentered="true" verticalCentered="false"/>
  <pageMargins left="0.236111111111111" right="0.236111111111111" top="0.59027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true"/>
  </sheetPr>
  <dimension ref="A1:AB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I35" activePane="bottomRight" state="frozen"/>
      <selection pane="topLeft" activeCell="A1" activeCellId="0" sqref="A1"/>
      <selection pane="topRight" activeCell="I1" activeCellId="0" sqref="I1"/>
      <selection pane="bottomLeft" activeCell="A35" activeCellId="0" sqref="A35"/>
      <selection pane="bottomRight" activeCell="B5" activeCellId="0" sqref="B5"/>
    </sheetView>
  </sheetViews>
  <sheetFormatPr defaultColWidth="9.328125" defaultRowHeight="11.25" zeroHeight="false" outlineLevelRow="0" outlineLevelCol="0"/>
  <cols>
    <col collapsed="false" customWidth="true" hidden="false" outlineLevel="0" max="1" min="1" style="267" width="37.33"/>
    <col collapsed="false" customWidth="true" hidden="false" outlineLevel="0" max="2" min="2" style="268" width="10.99"/>
    <col collapsed="false" customWidth="true" hidden="false" outlineLevel="0" max="3" min="3" style="268" width="10.82"/>
    <col collapsed="false" customWidth="true" hidden="false" outlineLevel="0" max="5" min="4" style="268" width="12.82"/>
    <col collapsed="false" customWidth="true" hidden="false" outlineLevel="0" max="6" min="6" style="268" width="13.65"/>
    <col collapsed="false" customWidth="true" hidden="false" outlineLevel="0" max="11" min="7" style="268" width="12.82"/>
    <col collapsed="false" customWidth="true" hidden="false" outlineLevel="0" max="14" min="12" style="268" width="13.33"/>
    <col collapsed="false" customWidth="true" hidden="false" outlineLevel="0" max="15" min="15" style="268" width="9.99"/>
    <col collapsed="false" customWidth="true" hidden="false" outlineLevel="0" max="16" min="16" style="268" width="10.82"/>
    <col collapsed="false" customWidth="true" hidden="false" outlineLevel="0" max="24" min="17" style="268" width="12.82"/>
    <col collapsed="false" customWidth="true" hidden="false" outlineLevel="0" max="26" min="25" style="268" width="13.33"/>
    <col collapsed="false" customWidth="true" hidden="false" outlineLevel="0" max="27" min="27" style="268" width="13.49"/>
    <col collapsed="false" customWidth="true" hidden="false" outlineLevel="0" max="28" min="28" style="268" width="12.65"/>
    <col collapsed="false" customWidth="false" hidden="false" outlineLevel="0" max="257" min="29" style="267" width="9.33"/>
  </cols>
  <sheetData>
    <row r="1" customFormat="false" ht="30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267"/>
      <c r="AA1" s="267"/>
      <c r="AB1" s="321"/>
    </row>
    <row r="2" customFormat="false" ht="36" hidden="false" customHeight="true" outlineLevel="0" collapsed="false">
      <c r="A2" s="1130" t="s">
        <v>995</v>
      </c>
      <c r="B2" s="1130"/>
      <c r="C2" s="1130"/>
      <c r="D2" s="1130"/>
      <c r="E2" s="1130"/>
      <c r="F2" s="1130"/>
      <c r="G2" s="1130"/>
      <c r="H2" s="1130"/>
      <c r="I2" s="1130"/>
      <c r="J2" s="1130"/>
      <c r="K2" s="1130"/>
      <c r="L2" s="1130"/>
      <c r="M2" s="1130"/>
      <c r="N2" s="1131"/>
      <c r="O2" s="1132"/>
      <c r="P2" s="1132"/>
      <c r="Q2" s="1132"/>
      <c r="R2" s="1132"/>
      <c r="S2" s="1132"/>
      <c r="T2" s="1132"/>
      <c r="U2" s="1132"/>
      <c r="V2" s="1132"/>
      <c r="W2" s="1132"/>
      <c r="X2" s="1132"/>
      <c r="Y2" s="1132"/>
      <c r="Z2" s="1132"/>
      <c r="AA2" s="1132"/>
      <c r="AB2" s="1132"/>
    </row>
    <row r="3" customFormat="false" ht="18.75" hidden="false" customHeight="true" outlineLevel="0" collapsed="false">
      <c r="A3" s="1092" t="str">
        <f aca="false">"Tavola di coerenza tra presenti al 31.12."&amp;t1!M1&amp;" rilevati in Tabella 1 con il personale rilevato in Tabella 3 e con i presenti rilevati in Tabella 10 (Squadratura 3)(*)"</f>
        <v>Tavola di coerenza tra presenti al 31.12.2017 rilevati in Tabella 1 con il personale rilevato in Tabella 3 e con i presenti rilevati in Tabella 10 (Squadratura 3)(*)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</row>
    <row r="4" customFormat="false" ht="12" hidden="false" customHeight="false" outlineLevel="0" collapsed="false">
      <c r="A4" s="1133" t="s">
        <v>996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</row>
    <row r="5" customFormat="false" ht="12.75" hidden="false" customHeight="false" outlineLevel="0" collapsed="false">
      <c r="A5" s="1126"/>
      <c r="B5" s="1134"/>
      <c r="C5" s="1093" t="s">
        <v>986</v>
      </c>
      <c r="D5" s="1093"/>
      <c r="E5" s="1093"/>
      <c r="F5" s="1093"/>
      <c r="G5" s="1093"/>
      <c r="H5" s="1093"/>
      <c r="I5" s="1093"/>
      <c r="J5" s="1093"/>
      <c r="K5" s="1093"/>
      <c r="L5" s="1093"/>
      <c r="M5" s="1093"/>
      <c r="N5" s="1093"/>
      <c r="O5" s="1093"/>
      <c r="P5" s="1093" t="s">
        <v>987</v>
      </c>
      <c r="Q5" s="1093"/>
      <c r="R5" s="1093"/>
      <c r="S5" s="1093"/>
      <c r="T5" s="1093"/>
      <c r="U5" s="1093"/>
      <c r="V5" s="1093"/>
      <c r="W5" s="1093"/>
      <c r="X5" s="1093"/>
      <c r="Y5" s="1093"/>
      <c r="Z5" s="1093"/>
      <c r="AA5" s="1093"/>
      <c r="AB5" s="1093"/>
    </row>
    <row r="6" s="1135" customFormat="true" ht="64.5" hidden="false" customHeight="true" outlineLevel="0" collapsed="false">
      <c r="A6" s="1095" t="s">
        <v>972</v>
      </c>
      <c r="B6" s="1095" t="s">
        <v>961</v>
      </c>
      <c r="C6" s="1095" t="str">
        <f aca="false">"Presenti 31.12."&amp;t1!M1&amp;" (Tab 1)"</f>
        <v>Presenti 31.12.2017 (Tab 1)</v>
      </c>
      <c r="D6" s="1095" t="s">
        <v>997</v>
      </c>
      <c r="E6" s="1095" t="s">
        <v>998</v>
      </c>
      <c r="F6" s="1095" t="s">
        <v>999</v>
      </c>
      <c r="G6" s="1095" t="s">
        <v>1000</v>
      </c>
      <c r="H6" s="1095" t="s">
        <v>1001</v>
      </c>
      <c r="I6" s="1095" t="s">
        <v>1002</v>
      </c>
      <c r="J6" s="1095" t="s">
        <v>1003</v>
      </c>
      <c r="K6" s="1095" t="s">
        <v>1004</v>
      </c>
      <c r="L6" s="1095" t="s">
        <v>1005</v>
      </c>
      <c r="M6" s="1095" t="s">
        <v>1006</v>
      </c>
      <c r="N6" s="1095" t="s">
        <v>1007</v>
      </c>
      <c r="O6" s="1095" t="s">
        <v>1008</v>
      </c>
      <c r="P6" s="1095" t="str">
        <f aca="false">"Presenti 31.12."&amp;t1!M1&amp;" (Tab 1)"</f>
        <v>Presenti 31.12.2017 (Tab 1)</v>
      </c>
      <c r="Q6" s="1095" t="s">
        <v>997</v>
      </c>
      <c r="R6" s="1095" t="s">
        <v>998</v>
      </c>
      <c r="S6" s="1095" t="s">
        <v>999</v>
      </c>
      <c r="T6" s="1095" t="s">
        <v>1000</v>
      </c>
      <c r="U6" s="1095" t="s">
        <v>1001</v>
      </c>
      <c r="V6" s="1095" t="s">
        <v>1002</v>
      </c>
      <c r="W6" s="1095" t="s">
        <v>1003</v>
      </c>
      <c r="X6" s="1095" t="s">
        <v>1004</v>
      </c>
      <c r="Y6" s="1095" t="s">
        <v>1005</v>
      </c>
      <c r="Z6" s="1095" t="s">
        <v>1006</v>
      </c>
      <c r="AA6" s="1095" t="s">
        <v>1007</v>
      </c>
      <c r="AB6" s="1095" t="s">
        <v>1008</v>
      </c>
    </row>
    <row r="7" s="1137" customFormat="true" ht="21.75" hidden="false" customHeight="false" outlineLevel="0" collapsed="false">
      <c r="A7" s="1136"/>
      <c r="B7" s="1136"/>
      <c r="C7" s="1127" t="s">
        <v>978</v>
      </c>
      <c r="D7" s="1127" t="s">
        <v>979</v>
      </c>
      <c r="E7" s="1127" t="s">
        <v>980</v>
      </c>
      <c r="F7" s="1127" t="s">
        <v>981</v>
      </c>
      <c r="G7" s="1128" t="s">
        <v>982</v>
      </c>
      <c r="H7" s="1128" t="s">
        <v>992</v>
      </c>
      <c r="I7" s="1128" t="s">
        <v>984</v>
      </c>
      <c r="J7" s="1128" t="s">
        <v>993</v>
      </c>
      <c r="K7" s="1128" t="s">
        <v>1009</v>
      </c>
      <c r="L7" s="1128" t="s">
        <v>1010</v>
      </c>
      <c r="M7" s="1128" t="s">
        <v>1011</v>
      </c>
      <c r="N7" s="1128" t="s">
        <v>1012</v>
      </c>
      <c r="O7" s="1128" t="s">
        <v>1013</v>
      </c>
      <c r="P7" s="1127" t="s">
        <v>1014</v>
      </c>
      <c r="Q7" s="1127" t="s">
        <v>1015</v>
      </c>
      <c r="R7" s="1127" t="s">
        <v>1016</v>
      </c>
      <c r="S7" s="1127" t="s">
        <v>1017</v>
      </c>
      <c r="T7" s="1128" t="s">
        <v>1018</v>
      </c>
      <c r="U7" s="1128" t="s">
        <v>1019</v>
      </c>
      <c r="V7" s="1128" t="s">
        <v>1020</v>
      </c>
      <c r="W7" s="1128" t="s">
        <v>1021</v>
      </c>
      <c r="X7" s="1128" t="s">
        <v>1022</v>
      </c>
      <c r="Y7" s="1128" t="s">
        <v>1023</v>
      </c>
      <c r="Z7" s="1128" t="s">
        <v>1024</v>
      </c>
      <c r="AA7" s="1128" t="s">
        <v>1025</v>
      </c>
      <c r="AB7" s="1128" t="s">
        <v>1026</v>
      </c>
    </row>
    <row r="8" customFormat="false" ht="14.1" hidden="false" customHeight="true" outlineLevel="0" collapsed="false">
      <c r="A8" s="1101" t="str">
        <f aca="false">t1!A6</f>
        <v>SEGRETARIO A</v>
      </c>
      <c r="B8" s="1114" t="str">
        <f aca="false">t1!B6</f>
        <v>0D0102</v>
      </c>
      <c r="C8" s="1115" t="n">
        <f aca="false">t1!L6</f>
        <v>0</v>
      </c>
      <c r="D8" s="1115" t="n">
        <f aca="false">t3!M6</f>
        <v>0</v>
      </c>
      <c r="E8" s="1116" t="n">
        <f aca="false">t3!O6</f>
        <v>0</v>
      </c>
      <c r="F8" s="1116" t="n">
        <f aca="false">t3!Q6</f>
        <v>0</v>
      </c>
      <c r="G8" s="1116" t="n">
        <f aca="false">t3!C6</f>
        <v>0</v>
      </c>
      <c r="H8" s="1116" t="n">
        <f aca="false">t3!E6</f>
        <v>0</v>
      </c>
      <c r="I8" s="1116" t="n">
        <f aca="false">t3!G6</f>
        <v>0</v>
      </c>
      <c r="J8" s="1116" t="n">
        <f aca="false">t3!I6</f>
        <v>0</v>
      </c>
      <c r="K8" s="1116" t="n">
        <f aca="false">t3!K6</f>
        <v>0</v>
      </c>
      <c r="L8" s="1116" t="n">
        <f aca="false">C8+D8+E8+F8-G8-H8-I8-J8-K8</f>
        <v>0</v>
      </c>
      <c r="M8" s="1116" t="n">
        <f aca="false">t10!AU6</f>
        <v>0</v>
      </c>
      <c r="N8" s="1116" t="str">
        <f aca="false">IF(C8&lt;(G8+H8+I8+J8+K8),"ERRORE","OK")</f>
        <v>OK</v>
      </c>
      <c r="O8" s="1117" t="str">
        <f aca="false">IF(L8=M8,"OK","ERRORE")</f>
        <v>OK</v>
      </c>
      <c r="P8" s="1115" t="n">
        <f aca="false">t1!M6</f>
        <v>0</v>
      </c>
      <c r="Q8" s="1115" t="n">
        <f aca="false">t3!N6</f>
        <v>0</v>
      </c>
      <c r="R8" s="1116" t="n">
        <f aca="false">t3!P6</f>
        <v>0</v>
      </c>
      <c r="S8" s="1116" t="n">
        <f aca="false">t3!R6</f>
        <v>0</v>
      </c>
      <c r="T8" s="1116" t="n">
        <f aca="false">t3!D6</f>
        <v>0</v>
      </c>
      <c r="U8" s="1116" t="n">
        <f aca="false">t3!F6</f>
        <v>0</v>
      </c>
      <c r="V8" s="1116" t="n">
        <f aca="false">t3!H6</f>
        <v>0</v>
      </c>
      <c r="W8" s="1116" t="n">
        <f aca="false">t3!J6</f>
        <v>0</v>
      </c>
      <c r="X8" s="1116" t="n">
        <f aca="false">t3!L6</f>
        <v>0</v>
      </c>
      <c r="Y8" s="1116" t="n">
        <f aca="false">P8+Q8+R8+S8-T8-U8-V8-W8-X8</f>
        <v>0</v>
      </c>
      <c r="Z8" s="1116" t="n">
        <f aca="false">t10!AV6</f>
        <v>0</v>
      </c>
      <c r="AA8" s="1116" t="str">
        <f aca="false">IF(P8&lt;(T8+U8+V8+W8+X8),"ERRORE","OK")</f>
        <v>OK</v>
      </c>
      <c r="AB8" s="1138" t="str">
        <f aca="false">IF(Y8=Z8,"OK","ERRORE")</f>
        <v>OK</v>
      </c>
    </row>
    <row r="9" customFormat="false" ht="14.1" hidden="false" customHeight="true" outlineLevel="0" collapsed="false">
      <c r="A9" s="1101" t="str">
        <f aca="false">t1!A7</f>
        <v>SEGRETARIO B</v>
      </c>
      <c r="B9" s="1114" t="str">
        <f aca="false">t1!B7</f>
        <v>0D0103</v>
      </c>
      <c r="C9" s="1115" t="n">
        <f aca="false">t1!L7</f>
        <v>0</v>
      </c>
      <c r="D9" s="1115" t="n">
        <f aca="false">t3!M7</f>
        <v>0</v>
      </c>
      <c r="E9" s="1116" t="n">
        <f aca="false">t3!O7</f>
        <v>0</v>
      </c>
      <c r="F9" s="1116" t="n">
        <f aca="false">t3!Q7</f>
        <v>0</v>
      </c>
      <c r="G9" s="1116" t="n">
        <f aca="false">t3!C7</f>
        <v>0</v>
      </c>
      <c r="H9" s="1116" t="n">
        <f aca="false">t3!E7</f>
        <v>0</v>
      </c>
      <c r="I9" s="1116" t="n">
        <f aca="false">t3!G7</f>
        <v>0</v>
      </c>
      <c r="J9" s="1116" t="n">
        <f aca="false">t3!I7</f>
        <v>0</v>
      </c>
      <c r="K9" s="1116" t="n">
        <f aca="false">t3!K7</f>
        <v>0</v>
      </c>
      <c r="L9" s="1116" t="n">
        <f aca="false">C9+D9+E9+F9-G9-H9-I9-J9-K9</f>
        <v>0</v>
      </c>
      <c r="M9" s="1116" t="n">
        <f aca="false">t10!AU7</f>
        <v>0</v>
      </c>
      <c r="N9" s="1116" t="str">
        <f aca="false">IF(C9&lt;(G9+H9+I9+J9+K9),"ERRORE","OK")</f>
        <v>OK</v>
      </c>
      <c r="O9" s="1117" t="str">
        <f aca="false">IF(L9=M9,"OK","ERRORE")</f>
        <v>OK</v>
      </c>
      <c r="P9" s="1115" t="n">
        <f aca="false">t1!M7</f>
        <v>0</v>
      </c>
      <c r="Q9" s="1115" t="n">
        <f aca="false">t3!N7</f>
        <v>0</v>
      </c>
      <c r="R9" s="1116" t="n">
        <f aca="false">t3!P7</f>
        <v>0</v>
      </c>
      <c r="S9" s="1116" t="n">
        <f aca="false">t3!R7</f>
        <v>0</v>
      </c>
      <c r="T9" s="1116" t="n">
        <f aca="false">t3!D7</f>
        <v>0</v>
      </c>
      <c r="U9" s="1116" t="n">
        <f aca="false">t3!F7</f>
        <v>0</v>
      </c>
      <c r="V9" s="1116" t="n">
        <f aca="false">t3!H7</f>
        <v>0</v>
      </c>
      <c r="W9" s="1116" t="n">
        <f aca="false">t3!J7</f>
        <v>0</v>
      </c>
      <c r="X9" s="1116" t="n">
        <f aca="false">t3!L7</f>
        <v>0</v>
      </c>
      <c r="Y9" s="1116" t="n">
        <f aca="false">P9+Q9+R9+S9-T9-U9-V9-W9-X9</f>
        <v>0</v>
      </c>
      <c r="Z9" s="1116" t="n">
        <f aca="false">t10!AV7</f>
        <v>0</v>
      </c>
      <c r="AA9" s="1116" t="str">
        <f aca="false">IF(P9&lt;(T9+U9+V9+W9+X9),"ERRORE","OK")</f>
        <v>OK</v>
      </c>
      <c r="AB9" s="1138" t="str">
        <f aca="false">IF(Y9=Z9,"OK","ERRORE")</f>
        <v>OK</v>
      </c>
    </row>
    <row r="10" customFormat="false" ht="14.1" hidden="false" customHeight="true" outlineLevel="0" collapsed="false">
      <c r="A10" s="1101" t="str">
        <f aca="false">t1!A8</f>
        <v>SEGRETARIO C</v>
      </c>
      <c r="B10" s="1114" t="str">
        <f aca="false">t1!B8</f>
        <v>0D0485</v>
      </c>
      <c r="C10" s="1115" t="n">
        <f aca="false">t1!L8</f>
        <v>0</v>
      </c>
      <c r="D10" s="1115" t="n">
        <f aca="false">t3!M8</f>
        <v>0</v>
      </c>
      <c r="E10" s="1116" t="n">
        <f aca="false">t3!O8</f>
        <v>0</v>
      </c>
      <c r="F10" s="1116" t="n">
        <f aca="false">t3!Q8</f>
        <v>0</v>
      </c>
      <c r="G10" s="1116" t="n">
        <f aca="false">t3!C8</f>
        <v>0</v>
      </c>
      <c r="H10" s="1116" t="n">
        <f aca="false">t3!E8</f>
        <v>0</v>
      </c>
      <c r="I10" s="1116" t="n">
        <f aca="false">t3!G8</f>
        <v>0</v>
      </c>
      <c r="J10" s="1116" t="n">
        <f aca="false">t3!I8</f>
        <v>0</v>
      </c>
      <c r="K10" s="1116" t="n">
        <f aca="false">t3!K8</f>
        <v>0</v>
      </c>
      <c r="L10" s="1116" t="n">
        <f aca="false">C10+D10+E10+F10-G10-H10-I10-J10-K10</f>
        <v>0</v>
      </c>
      <c r="M10" s="1116" t="n">
        <f aca="false">t10!AU8</f>
        <v>0</v>
      </c>
      <c r="N10" s="1116" t="str">
        <f aca="false">IF(C10&lt;(G10+H10+I10+J10+K10),"ERRORE","OK")</f>
        <v>OK</v>
      </c>
      <c r="O10" s="1117" t="str">
        <f aca="false">IF(L10=M10,"OK","ERRORE")</f>
        <v>OK</v>
      </c>
      <c r="P10" s="1115" t="n">
        <f aca="false">t1!M8</f>
        <v>0</v>
      </c>
      <c r="Q10" s="1115" t="n">
        <f aca="false">t3!N8</f>
        <v>0</v>
      </c>
      <c r="R10" s="1116" t="n">
        <f aca="false">t3!P8</f>
        <v>0</v>
      </c>
      <c r="S10" s="1116" t="n">
        <f aca="false">t3!R8</f>
        <v>0</v>
      </c>
      <c r="T10" s="1116" t="n">
        <f aca="false">t3!D8</f>
        <v>0</v>
      </c>
      <c r="U10" s="1116" t="n">
        <f aca="false">t3!F8</f>
        <v>0</v>
      </c>
      <c r="V10" s="1116" t="n">
        <f aca="false">t3!H8</f>
        <v>0</v>
      </c>
      <c r="W10" s="1116" t="n">
        <f aca="false">t3!J8</f>
        <v>0</v>
      </c>
      <c r="X10" s="1116" t="n">
        <f aca="false">t3!L8</f>
        <v>0</v>
      </c>
      <c r="Y10" s="1116" t="n">
        <f aca="false">P10+Q10+R10+S10-T10-U10-V10-W10-X10</f>
        <v>0</v>
      </c>
      <c r="Z10" s="1116" t="n">
        <f aca="false">t10!AV8</f>
        <v>0</v>
      </c>
      <c r="AA10" s="1116" t="str">
        <f aca="false">IF(P10&lt;(T10+U10+V10+W10+X10),"ERRORE","OK")</f>
        <v>OK</v>
      </c>
      <c r="AB10" s="1138" t="str">
        <f aca="false">IF(Y10=Z10,"OK","ERRORE")</f>
        <v>OK</v>
      </c>
    </row>
    <row r="11" customFormat="false" ht="14.1" hidden="false" customHeight="true" outlineLevel="0" collapsed="false">
      <c r="A11" s="1101" t="str">
        <f aca="false">t1!A9</f>
        <v>SEGRETARIO GENERALE CCIAA</v>
      </c>
      <c r="B11" s="1114" t="str">
        <f aca="false">t1!B9</f>
        <v>0D0104</v>
      </c>
      <c r="C11" s="1115" t="n">
        <f aca="false">t1!L9</f>
        <v>0</v>
      </c>
      <c r="D11" s="1115" t="n">
        <f aca="false">t3!M9</f>
        <v>0</v>
      </c>
      <c r="E11" s="1116" t="n">
        <f aca="false">t3!O9</f>
        <v>0</v>
      </c>
      <c r="F11" s="1116" t="n">
        <f aca="false">t3!Q9</f>
        <v>0</v>
      </c>
      <c r="G11" s="1116" t="n">
        <f aca="false">t3!C9</f>
        <v>0</v>
      </c>
      <c r="H11" s="1116" t="n">
        <f aca="false">t3!E9</f>
        <v>0</v>
      </c>
      <c r="I11" s="1116" t="n">
        <f aca="false">t3!G9</f>
        <v>0</v>
      </c>
      <c r="J11" s="1116" t="n">
        <f aca="false">t3!I9</f>
        <v>0</v>
      </c>
      <c r="K11" s="1116" t="n">
        <f aca="false">t3!K9</f>
        <v>0</v>
      </c>
      <c r="L11" s="1116" t="n">
        <f aca="false">C11+D11+E11+F11-G11-H11-I11-J11-K11</f>
        <v>0</v>
      </c>
      <c r="M11" s="1116" t="n">
        <f aca="false">t10!AU9</f>
        <v>0</v>
      </c>
      <c r="N11" s="1116" t="str">
        <f aca="false">IF(C11&lt;(G11+H11+I11+J11+K11),"ERRORE","OK")</f>
        <v>OK</v>
      </c>
      <c r="O11" s="1117" t="str">
        <f aca="false">IF(L11=M11,"OK","ERRORE")</f>
        <v>OK</v>
      </c>
      <c r="P11" s="1115" t="n">
        <f aca="false">t1!M9</f>
        <v>0</v>
      </c>
      <c r="Q11" s="1115" t="n">
        <f aca="false">t3!N9</f>
        <v>0</v>
      </c>
      <c r="R11" s="1116" t="n">
        <f aca="false">t3!P9</f>
        <v>0</v>
      </c>
      <c r="S11" s="1116" t="n">
        <f aca="false">t3!R9</f>
        <v>0</v>
      </c>
      <c r="T11" s="1116" t="n">
        <f aca="false">t3!D9</f>
        <v>0</v>
      </c>
      <c r="U11" s="1116" t="n">
        <f aca="false">t3!F9</f>
        <v>0</v>
      </c>
      <c r="V11" s="1116" t="n">
        <f aca="false">t3!H9</f>
        <v>0</v>
      </c>
      <c r="W11" s="1116" t="n">
        <f aca="false">t3!J9</f>
        <v>0</v>
      </c>
      <c r="X11" s="1116" t="n">
        <f aca="false">t3!L9</f>
        <v>0</v>
      </c>
      <c r="Y11" s="1116" t="n">
        <f aca="false">P11+Q11+R11+S11-T11-U11-V11-W11-X11</f>
        <v>0</v>
      </c>
      <c r="Z11" s="1116" t="n">
        <f aca="false">t10!AV9</f>
        <v>0</v>
      </c>
      <c r="AA11" s="1116" t="str">
        <f aca="false">IF(P11&lt;(T11+U11+V11+W11+X11),"ERRORE","OK")</f>
        <v>OK</v>
      </c>
      <c r="AB11" s="1138" t="str">
        <f aca="false">IF(Y11=Z11,"OK","ERRORE")</f>
        <v>OK</v>
      </c>
    </row>
    <row r="12" customFormat="false" ht="14.1" hidden="false" customHeight="true" outlineLevel="0" collapsed="false">
      <c r="A12" s="1101" t="str">
        <f aca="false">t1!A10</f>
        <v>DIRETTORE  GENERALE</v>
      </c>
      <c r="B12" s="1114" t="str">
        <f aca="false">t1!B10</f>
        <v>0D0097</v>
      </c>
      <c r="C12" s="1115" t="n">
        <f aca="false">t1!L10</f>
        <v>0</v>
      </c>
      <c r="D12" s="1115" t="n">
        <f aca="false">t3!M10</f>
        <v>0</v>
      </c>
      <c r="E12" s="1116" t="n">
        <f aca="false">t3!O10</f>
        <v>0</v>
      </c>
      <c r="F12" s="1116" t="n">
        <f aca="false">t3!Q10</f>
        <v>0</v>
      </c>
      <c r="G12" s="1116" t="n">
        <f aca="false">t3!C10</f>
        <v>0</v>
      </c>
      <c r="H12" s="1116" t="n">
        <f aca="false">t3!E10</f>
        <v>0</v>
      </c>
      <c r="I12" s="1116" t="n">
        <f aca="false">t3!G10</f>
        <v>0</v>
      </c>
      <c r="J12" s="1116" t="n">
        <f aca="false">t3!I10</f>
        <v>0</v>
      </c>
      <c r="K12" s="1116" t="n">
        <f aca="false">t3!K10</f>
        <v>0</v>
      </c>
      <c r="L12" s="1116" t="n">
        <f aca="false">C12+D12+E12+F12-G12-H12-I12-J12-K12</f>
        <v>0</v>
      </c>
      <c r="M12" s="1116" t="n">
        <f aca="false">t10!AU10</f>
        <v>0</v>
      </c>
      <c r="N12" s="1116" t="str">
        <f aca="false">IF(C12&lt;(G12+H12+I12+J12+K12),"ERRORE","OK")</f>
        <v>OK</v>
      </c>
      <c r="O12" s="1117" t="str">
        <f aca="false">IF(L12=M12,"OK","ERRORE")</f>
        <v>OK</v>
      </c>
      <c r="P12" s="1115" t="n">
        <f aca="false">t1!M10</f>
        <v>0</v>
      </c>
      <c r="Q12" s="1115" t="n">
        <f aca="false">t3!N10</f>
        <v>0</v>
      </c>
      <c r="R12" s="1116" t="n">
        <f aca="false">t3!P10</f>
        <v>0</v>
      </c>
      <c r="S12" s="1116" t="n">
        <f aca="false">t3!R10</f>
        <v>0</v>
      </c>
      <c r="T12" s="1116" t="n">
        <f aca="false">t3!D10</f>
        <v>0</v>
      </c>
      <c r="U12" s="1116" t="n">
        <f aca="false">t3!F10</f>
        <v>0</v>
      </c>
      <c r="V12" s="1116" t="n">
        <f aca="false">t3!H10</f>
        <v>0</v>
      </c>
      <c r="W12" s="1116" t="n">
        <f aca="false">t3!J10</f>
        <v>0</v>
      </c>
      <c r="X12" s="1116" t="n">
        <f aca="false">t3!L10</f>
        <v>0</v>
      </c>
      <c r="Y12" s="1116" t="n">
        <f aca="false">P12+Q12+R12+S12-T12-U12-V12-W12-X12</f>
        <v>0</v>
      </c>
      <c r="Z12" s="1116" t="n">
        <f aca="false">t10!AV10</f>
        <v>0</v>
      </c>
      <c r="AA12" s="1116" t="str">
        <f aca="false">IF(P12&lt;(T12+U12+V12+W12+X12),"ERRORE","OK")</f>
        <v>OK</v>
      </c>
      <c r="AB12" s="1138" t="str">
        <f aca="false">IF(Y12=Z12,"OK","ERRORE")</f>
        <v>OK</v>
      </c>
    </row>
    <row r="13" customFormat="false" ht="14.1" hidden="false" customHeight="true" outlineLevel="0" collapsed="false">
      <c r="A13" s="1101" t="str">
        <f aca="false">t1!A11</f>
        <v>DIRIGENTE FUORI D.O. art.110 c.2 TUEL</v>
      </c>
      <c r="B13" s="1114" t="str">
        <f aca="false">t1!B11</f>
        <v>0D0098</v>
      </c>
      <c r="C13" s="1115" t="n">
        <f aca="false">t1!L11</f>
        <v>0</v>
      </c>
      <c r="D13" s="1115" t="n">
        <f aca="false">t3!M11</f>
        <v>0</v>
      </c>
      <c r="E13" s="1116" t="n">
        <f aca="false">t3!O11</f>
        <v>0</v>
      </c>
      <c r="F13" s="1116" t="n">
        <f aca="false">t3!Q11</f>
        <v>0</v>
      </c>
      <c r="G13" s="1116" t="n">
        <f aca="false">t3!C11</f>
        <v>0</v>
      </c>
      <c r="H13" s="1116" t="n">
        <f aca="false">t3!E11</f>
        <v>0</v>
      </c>
      <c r="I13" s="1116" t="n">
        <f aca="false">t3!G11</f>
        <v>0</v>
      </c>
      <c r="J13" s="1116" t="n">
        <f aca="false">t3!I11</f>
        <v>0</v>
      </c>
      <c r="K13" s="1116" t="n">
        <f aca="false">t3!K11</f>
        <v>0</v>
      </c>
      <c r="L13" s="1116" t="n">
        <f aca="false">C13+D13+E13+F13-G13-H13-I13-J13-K13</f>
        <v>0</v>
      </c>
      <c r="M13" s="1116" t="n">
        <f aca="false">t10!AU11</f>
        <v>0</v>
      </c>
      <c r="N13" s="1116" t="str">
        <f aca="false">IF(C13&lt;(G13+H13+I13+J13+K13),"ERRORE","OK")</f>
        <v>OK</v>
      </c>
      <c r="O13" s="1117" t="str">
        <f aca="false">IF(L13=M13,"OK","ERRORE")</f>
        <v>OK</v>
      </c>
      <c r="P13" s="1115" t="n">
        <f aca="false">t1!M11</f>
        <v>0</v>
      </c>
      <c r="Q13" s="1115" t="n">
        <f aca="false">t3!N11</f>
        <v>0</v>
      </c>
      <c r="R13" s="1116" t="n">
        <f aca="false">t3!P11</f>
        <v>0</v>
      </c>
      <c r="S13" s="1116" t="n">
        <f aca="false">t3!R11</f>
        <v>0</v>
      </c>
      <c r="T13" s="1116" t="n">
        <f aca="false">t3!D11</f>
        <v>0</v>
      </c>
      <c r="U13" s="1116" t="n">
        <f aca="false">t3!F11</f>
        <v>0</v>
      </c>
      <c r="V13" s="1116" t="n">
        <f aca="false">t3!H11</f>
        <v>0</v>
      </c>
      <c r="W13" s="1116" t="n">
        <f aca="false">t3!J11</f>
        <v>0</v>
      </c>
      <c r="X13" s="1116" t="n">
        <f aca="false">t3!L11</f>
        <v>0</v>
      </c>
      <c r="Y13" s="1116" t="n">
        <f aca="false">P13+Q13+R13+S13-T13-U13-V13-W13-X13</f>
        <v>0</v>
      </c>
      <c r="Z13" s="1116" t="n">
        <f aca="false">t10!AV11</f>
        <v>0</v>
      </c>
      <c r="AA13" s="1116" t="str">
        <f aca="false">IF(P13&lt;(T13+U13+V13+W13+X13),"ERRORE","OK")</f>
        <v>OK</v>
      </c>
      <c r="AB13" s="1138" t="str">
        <f aca="false">IF(Y13=Z13,"OK","ERRORE")</f>
        <v>OK</v>
      </c>
    </row>
    <row r="14" customFormat="false" ht="14.1" hidden="false" customHeight="true" outlineLevel="0" collapsed="false">
      <c r="A14" s="1101" t="str">
        <f aca="false">t1!A12</f>
        <v>ALTE SPECIALIZZ. FUORI D.O.art.110 c.2 TUEL</v>
      </c>
      <c r="B14" s="1114" t="str">
        <f aca="false">t1!B12</f>
        <v>0D0095</v>
      </c>
      <c r="C14" s="1115" t="n">
        <f aca="false">t1!L12</f>
        <v>0</v>
      </c>
      <c r="D14" s="1115" t="n">
        <f aca="false">t3!M12</f>
        <v>0</v>
      </c>
      <c r="E14" s="1116" t="n">
        <f aca="false">t3!O12</f>
        <v>0</v>
      </c>
      <c r="F14" s="1116" t="n">
        <f aca="false">t3!Q12</f>
        <v>0</v>
      </c>
      <c r="G14" s="1116" t="n">
        <f aca="false">t3!C12</f>
        <v>0</v>
      </c>
      <c r="H14" s="1116" t="n">
        <f aca="false">t3!E12</f>
        <v>0</v>
      </c>
      <c r="I14" s="1116" t="n">
        <f aca="false">t3!G12</f>
        <v>0</v>
      </c>
      <c r="J14" s="1116" t="n">
        <f aca="false">t3!I12</f>
        <v>0</v>
      </c>
      <c r="K14" s="1116" t="n">
        <f aca="false">t3!K12</f>
        <v>0</v>
      </c>
      <c r="L14" s="1116" t="n">
        <f aca="false">C14+D14+E14+F14-G14-H14-I14-J14-K14</f>
        <v>0</v>
      </c>
      <c r="M14" s="1116" t="n">
        <f aca="false">t10!AU12</f>
        <v>0</v>
      </c>
      <c r="N14" s="1116" t="str">
        <f aca="false">IF(C14&lt;(G14+H14+I14+J14+K14),"ERRORE","OK")</f>
        <v>OK</v>
      </c>
      <c r="O14" s="1117" t="str">
        <f aca="false">IF(L14=M14,"OK","ERRORE")</f>
        <v>OK</v>
      </c>
      <c r="P14" s="1115" t="n">
        <f aca="false">t1!M12</f>
        <v>0</v>
      </c>
      <c r="Q14" s="1115" t="n">
        <f aca="false">t3!N12</f>
        <v>0</v>
      </c>
      <c r="R14" s="1116" t="n">
        <f aca="false">t3!P12</f>
        <v>0</v>
      </c>
      <c r="S14" s="1116" t="n">
        <f aca="false">t3!R12</f>
        <v>0</v>
      </c>
      <c r="T14" s="1116" t="n">
        <f aca="false">t3!D12</f>
        <v>0</v>
      </c>
      <c r="U14" s="1116" t="n">
        <f aca="false">t3!F12</f>
        <v>0</v>
      </c>
      <c r="V14" s="1116" t="n">
        <f aca="false">t3!H12</f>
        <v>0</v>
      </c>
      <c r="W14" s="1116" t="n">
        <f aca="false">t3!J12</f>
        <v>0</v>
      </c>
      <c r="X14" s="1116" t="n">
        <f aca="false">t3!L12</f>
        <v>0</v>
      </c>
      <c r="Y14" s="1116" t="n">
        <f aca="false">P14+Q14+R14+S14-T14-U14-V14-W14-X14</f>
        <v>0</v>
      </c>
      <c r="Z14" s="1116" t="n">
        <f aca="false">t10!AV12</f>
        <v>0</v>
      </c>
      <c r="AA14" s="1116" t="str">
        <f aca="false">IF(P14&lt;(T14+U14+V14+W14+X14),"ERRORE","OK")</f>
        <v>OK</v>
      </c>
      <c r="AB14" s="1138" t="str">
        <f aca="false">IF(Y14=Z14,"OK","ERRORE")</f>
        <v>OK</v>
      </c>
    </row>
    <row r="15" customFormat="false" ht="14.1" hidden="false" customHeight="true" outlineLevel="0" collapsed="false">
      <c r="A15" s="1101" t="str">
        <f aca="false">t1!A13</f>
        <v>DIRIGENTE A TEMPO INDETERMINATO</v>
      </c>
      <c r="B15" s="1114" t="str">
        <f aca="false">t1!B13</f>
        <v>0D0164</v>
      </c>
      <c r="C15" s="1115" t="n">
        <f aca="false">t1!L13</f>
        <v>0</v>
      </c>
      <c r="D15" s="1115" t="n">
        <f aca="false">t3!M13</f>
        <v>0</v>
      </c>
      <c r="E15" s="1116" t="n">
        <f aca="false">t3!O13</f>
        <v>0</v>
      </c>
      <c r="F15" s="1116" t="n">
        <f aca="false">t3!Q13</f>
        <v>0</v>
      </c>
      <c r="G15" s="1116" t="n">
        <f aca="false">t3!C13</f>
        <v>0</v>
      </c>
      <c r="H15" s="1116" t="n">
        <f aca="false">t3!E13</f>
        <v>0</v>
      </c>
      <c r="I15" s="1116" t="n">
        <f aca="false">t3!G13</f>
        <v>0</v>
      </c>
      <c r="J15" s="1116" t="n">
        <f aca="false">t3!I13</f>
        <v>0</v>
      </c>
      <c r="K15" s="1116" t="n">
        <f aca="false">t3!K13</f>
        <v>0</v>
      </c>
      <c r="L15" s="1116" t="n">
        <f aca="false">C15+D15+E15+F15-G15-H15-I15-J15-K15</f>
        <v>0</v>
      </c>
      <c r="M15" s="1116" t="n">
        <f aca="false">t10!AU13</f>
        <v>0</v>
      </c>
      <c r="N15" s="1116" t="str">
        <f aca="false">IF(C15&lt;(G15+H15+I15+J15+K15),"ERRORE","OK")</f>
        <v>OK</v>
      </c>
      <c r="O15" s="1117" t="str">
        <f aca="false">IF(L15=M15,"OK","ERRORE")</f>
        <v>OK</v>
      </c>
      <c r="P15" s="1115" t="n">
        <f aca="false">t1!M13</f>
        <v>0</v>
      </c>
      <c r="Q15" s="1115" t="n">
        <f aca="false">t3!N13</f>
        <v>1</v>
      </c>
      <c r="R15" s="1116" t="n">
        <f aca="false">t3!P13</f>
        <v>0</v>
      </c>
      <c r="S15" s="1116" t="n">
        <f aca="false">t3!R13</f>
        <v>0</v>
      </c>
      <c r="T15" s="1116" t="n">
        <f aca="false">t3!D13</f>
        <v>0</v>
      </c>
      <c r="U15" s="1116" t="n">
        <f aca="false">t3!F13</f>
        <v>0</v>
      </c>
      <c r="V15" s="1116" t="n">
        <f aca="false">t3!H13</f>
        <v>0</v>
      </c>
      <c r="W15" s="1116" t="n">
        <f aca="false">t3!J13</f>
        <v>0</v>
      </c>
      <c r="X15" s="1116" t="n">
        <f aca="false">t3!L13</f>
        <v>0</v>
      </c>
      <c r="Y15" s="1116" t="n">
        <f aca="false">P15+Q15+R15+S15-T15-U15-V15-W15-X15</f>
        <v>1</v>
      </c>
      <c r="Z15" s="1116" t="n">
        <f aca="false">t10!AV13</f>
        <v>1</v>
      </c>
      <c r="AA15" s="1116" t="str">
        <f aca="false">IF(P15&lt;(T15+U15+V15+W15+X15),"ERRORE","OK")</f>
        <v>OK</v>
      </c>
      <c r="AB15" s="1138" t="str">
        <f aca="false">IF(Y15=Z15,"OK","ERRORE")</f>
        <v>OK</v>
      </c>
    </row>
    <row r="16" customFormat="false" ht="14.1" hidden="false" customHeight="true" outlineLevel="0" collapsed="false">
      <c r="A16" s="1101" t="str">
        <f aca="false">t1!A14</f>
        <v>DIRIGENTE A TEMPO DET.TO  ART.110 C.1 TUEL</v>
      </c>
      <c r="B16" s="1114" t="str">
        <f aca="false">t1!B14</f>
        <v>0D0165</v>
      </c>
      <c r="C16" s="1115" t="n">
        <f aca="false">t1!L14</f>
        <v>1</v>
      </c>
      <c r="D16" s="1115" t="n">
        <f aca="false">t3!M14</f>
        <v>0</v>
      </c>
      <c r="E16" s="1116" t="n">
        <f aca="false">t3!O14</f>
        <v>0</v>
      </c>
      <c r="F16" s="1116" t="n">
        <f aca="false">t3!Q14</f>
        <v>0</v>
      </c>
      <c r="G16" s="1116" t="n">
        <f aca="false">t3!C14</f>
        <v>0</v>
      </c>
      <c r="H16" s="1116" t="n">
        <f aca="false">t3!E14</f>
        <v>0</v>
      </c>
      <c r="I16" s="1116" t="n">
        <f aca="false">t3!G14</f>
        <v>0</v>
      </c>
      <c r="J16" s="1116" t="n">
        <f aca="false">t3!I14</f>
        <v>0</v>
      </c>
      <c r="K16" s="1116" t="n">
        <f aca="false">t3!K14</f>
        <v>0</v>
      </c>
      <c r="L16" s="1116" t="n">
        <f aca="false">C16+D16+E16+F16-G16-H16-I16-J16-K16</f>
        <v>1</v>
      </c>
      <c r="M16" s="1116" t="n">
        <f aca="false">t10!AU14</f>
        <v>1</v>
      </c>
      <c r="N16" s="1116" t="str">
        <f aca="false">IF(C16&lt;(G16+H16+I16+J16+K16),"ERRORE","OK")</f>
        <v>OK</v>
      </c>
      <c r="O16" s="1117" t="str">
        <f aca="false">IF(L16=M16,"OK","ERRORE")</f>
        <v>OK</v>
      </c>
      <c r="P16" s="1115" t="n">
        <f aca="false">t1!M14</f>
        <v>0</v>
      </c>
      <c r="Q16" s="1115" t="n">
        <f aca="false">t3!N14</f>
        <v>0</v>
      </c>
      <c r="R16" s="1116" t="n">
        <f aca="false">t3!P14</f>
        <v>0</v>
      </c>
      <c r="S16" s="1116" t="n">
        <f aca="false">t3!R14</f>
        <v>0</v>
      </c>
      <c r="T16" s="1116" t="n">
        <f aca="false">t3!D14</f>
        <v>0</v>
      </c>
      <c r="U16" s="1116" t="n">
        <f aca="false">t3!F14</f>
        <v>0</v>
      </c>
      <c r="V16" s="1116" t="n">
        <f aca="false">t3!H14</f>
        <v>0</v>
      </c>
      <c r="W16" s="1116" t="n">
        <f aca="false">t3!J14</f>
        <v>0</v>
      </c>
      <c r="X16" s="1116" t="n">
        <f aca="false">t3!L14</f>
        <v>0</v>
      </c>
      <c r="Y16" s="1116" t="n">
        <f aca="false">P16+Q16+R16+S16-T16-U16-V16-W16-X16</f>
        <v>0</v>
      </c>
      <c r="Z16" s="1116" t="n">
        <f aca="false">t10!AV14</f>
        <v>0</v>
      </c>
      <c r="AA16" s="1116" t="str">
        <f aca="false">IF(P16&lt;(T16+U16+V16+W16+X16),"ERRORE","OK")</f>
        <v>OK</v>
      </c>
      <c r="AB16" s="1138" t="str">
        <f aca="false">IF(Y16=Z16,"OK","ERRORE")</f>
        <v>OK</v>
      </c>
    </row>
    <row r="17" customFormat="false" ht="14.1" hidden="false" customHeight="true" outlineLevel="0" collapsed="false">
      <c r="A17" s="1101" t="str">
        <f aca="false">t1!A15</f>
        <v>ALTE SPECIALIZZ. IN D.O. art.110 c.1 TUEL</v>
      </c>
      <c r="B17" s="1114" t="str">
        <f aca="false">t1!B15</f>
        <v>0D0I95</v>
      </c>
      <c r="C17" s="1115" t="n">
        <f aca="false">t1!L15</f>
        <v>0</v>
      </c>
      <c r="D17" s="1115" t="n">
        <f aca="false">t3!M15</f>
        <v>0</v>
      </c>
      <c r="E17" s="1116" t="n">
        <f aca="false">t3!O15</f>
        <v>0</v>
      </c>
      <c r="F17" s="1116" t="n">
        <f aca="false">t3!Q15</f>
        <v>0</v>
      </c>
      <c r="G17" s="1116" t="n">
        <f aca="false">t3!C15</f>
        <v>0</v>
      </c>
      <c r="H17" s="1116" t="n">
        <f aca="false">t3!E15</f>
        <v>0</v>
      </c>
      <c r="I17" s="1116" t="n">
        <f aca="false">t3!G15</f>
        <v>0</v>
      </c>
      <c r="J17" s="1116" t="n">
        <f aca="false">t3!I15</f>
        <v>0</v>
      </c>
      <c r="K17" s="1116" t="n">
        <f aca="false">t3!K15</f>
        <v>0</v>
      </c>
      <c r="L17" s="1116" t="n">
        <f aca="false">C17+D17+E17+F17-G17-H17-I17-J17-K17</f>
        <v>0</v>
      </c>
      <c r="M17" s="1116" t="n">
        <f aca="false">t10!AU15</f>
        <v>0</v>
      </c>
      <c r="N17" s="1116" t="str">
        <f aca="false">IF(C17&lt;(G17+H17+I17+J17+K17),"ERRORE","OK")</f>
        <v>OK</v>
      </c>
      <c r="O17" s="1117" t="str">
        <f aca="false">IF(L17=M17,"OK","ERRORE")</f>
        <v>OK</v>
      </c>
      <c r="P17" s="1115" t="n">
        <f aca="false">t1!M15</f>
        <v>0</v>
      </c>
      <c r="Q17" s="1115" t="n">
        <f aca="false">t3!N15</f>
        <v>0</v>
      </c>
      <c r="R17" s="1116" t="n">
        <f aca="false">t3!P15</f>
        <v>0</v>
      </c>
      <c r="S17" s="1116" t="n">
        <f aca="false">t3!R15</f>
        <v>0</v>
      </c>
      <c r="T17" s="1116" t="n">
        <f aca="false">t3!D15</f>
        <v>0</v>
      </c>
      <c r="U17" s="1116" t="n">
        <f aca="false">t3!F15</f>
        <v>0</v>
      </c>
      <c r="V17" s="1116" t="n">
        <f aca="false">t3!H15</f>
        <v>0</v>
      </c>
      <c r="W17" s="1116" t="n">
        <f aca="false">t3!J15</f>
        <v>0</v>
      </c>
      <c r="X17" s="1116" t="n">
        <f aca="false">t3!L15</f>
        <v>0</v>
      </c>
      <c r="Y17" s="1116" t="n">
        <f aca="false">P17+Q17+R17+S17-T17-U17-V17-W17-X17</f>
        <v>0</v>
      </c>
      <c r="Z17" s="1116" t="n">
        <f aca="false">t10!AV15</f>
        <v>0</v>
      </c>
      <c r="AA17" s="1116" t="str">
        <f aca="false">IF(P17&lt;(T17+U17+V17+W17+X17),"ERRORE","OK")</f>
        <v>OK</v>
      </c>
      <c r="AB17" s="1138" t="str">
        <f aca="false">IF(Y17=Z17,"OK","ERRORE")</f>
        <v>OK</v>
      </c>
    </row>
    <row r="18" customFormat="false" ht="14.1" hidden="false" customHeight="true" outlineLevel="0" collapsed="false">
      <c r="A18" s="1101" t="str">
        <f aca="false">t1!A16</f>
        <v>POSIZ. ECON. D6 - PROFILI ACCESSO D3</v>
      </c>
      <c r="B18" s="1114" t="str">
        <f aca="false">t1!B16</f>
        <v>0D6A00</v>
      </c>
      <c r="C18" s="1115" t="n">
        <f aca="false">t1!L16</f>
        <v>1</v>
      </c>
      <c r="D18" s="1115" t="n">
        <f aca="false">t3!M16</f>
        <v>0</v>
      </c>
      <c r="E18" s="1116" t="n">
        <f aca="false">t3!O16</f>
        <v>0</v>
      </c>
      <c r="F18" s="1116" t="n">
        <f aca="false">t3!Q16</f>
        <v>0</v>
      </c>
      <c r="G18" s="1116" t="n">
        <f aca="false">t3!C16</f>
        <v>0</v>
      </c>
      <c r="H18" s="1116" t="n">
        <f aca="false">t3!E16</f>
        <v>0</v>
      </c>
      <c r="I18" s="1116" t="n">
        <f aca="false">t3!G16</f>
        <v>0</v>
      </c>
      <c r="J18" s="1116" t="n">
        <f aca="false">t3!I16</f>
        <v>0</v>
      </c>
      <c r="K18" s="1116" t="n">
        <f aca="false">t3!K16</f>
        <v>0</v>
      </c>
      <c r="L18" s="1116" t="n">
        <f aca="false">C18+D18+E18+F18-G18-H18-I18-J18-K18</f>
        <v>1</v>
      </c>
      <c r="M18" s="1116" t="n">
        <f aca="false">t10!AU16</f>
        <v>1</v>
      </c>
      <c r="N18" s="1116" t="str">
        <f aca="false">IF(C18&lt;(G18+H18+I18+J18+K18),"ERRORE","OK")</f>
        <v>OK</v>
      </c>
      <c r="O18" s="1117" t="str">
        <f aca="false">IF(L18=M18,"OK","ERRORE")</f>
        <v>OK</v>
      </c>
      <c r="P18" s="1115" t="n">
        <f aca="false">t1!M16</f>
        <v>1</v>
      </c>
      <c r="Q18" s="1115" t="n">
        <f aca="false">t3!N16</f>
        <v>0</v>
      </c>
      <c r="R18" s="1116" t="n">
        <f aca="false">t3!P16</f>
        <v>0</v>
      </c>
      <c r="S18" s="1116" t="n">
        <f aca="false">t3!R16</f>
        <v>0</v>
      </c>
      <c r="T18" s="1116" t="n">
        <f aca="false">t3!D16</f>
        <v>0</v>
      </c>
      <c r="U18" s="1116" t="n">
        <f aca="false">t3!F16</f>
        <v>0</v>
      </c>
      <c r="V18" s="1116" t="n">
        <f aca="false">t3!H16</f>
        <v>0</v>
      </c>
      <c r="W18" s="1116" t="n">
        <f aca="false">t3!J16</f>
        <v>0</v>
      </c>
      <c r="X18" s="1116" t="n">
        <f aca="false">t3!L16</f>
        <v>0</v>
      </c>
      <c r="Y18" s="1116" t="n">
        <f aca="false">P18+Q18+R18+S18-T18-U18-V18-W18-X18</f>
        <v>1</v>
      </c>
      <c r="Z18" s="1116" t="n">
        <f aca="false">t10!AV16</f>
        <v>1</v>
      </c>
      <c r="AA18" s="1116" t="str">
        <f aca="false">IF(P18&lt;(T18+U18+V18+W18+X18),"ERRORE","OK")</f>
        <v>OK</v>
      </c>
      <c r="AB18" s="1138" t="str">
        <f aca="false">IF(Y18=Z18,"OK","ERRORE")</f>
        <v>OK</v>
      </c>
    </row>
    <row r="19" customFormat="false" ht="14.1" hidden="false" customHeight="true" outlineLevel="0" collapsed="false">
      <c r="A19" s="1101" t="str">
        <f aca="false">t1!A17</f>
        <v>POSIZ. ECON. D6 - PROFILO ACCESSO D1</v>
      </c>
      <c r="B19" s="1114" t="str">
        <f aca="false">t1!B17</f>
        <v>0D6000</v>
      </c>
      <c r="C19" s="1115" t="n">
        <f aca="false">t1!L17</f>
        <v>2</v>
      </c>
      <c r="D19" s="1115" t="n">
        <f aca="false">t3!M17</f>
        <v>0</v>
      </c>
      <c r="E19" s="1116" t="n">
        <f aca="false">t3!O17</f>
        <v>0</v>
      </c>
      <c r="F19" s="1116" t="n">
        <f aca="false">t3!Q17</f>
        <v>0</v>
      </c>
      <c r="G19" s="1116" t="n">
        <f aca="false">t3!C17</f>
        <v>0</v>
      </c>
      <c r="H19" s="1116" t="n">
        <f aca="false">t3!E17</f>
        <v>0</v>
      </c>
      <c r="I19" s="1116" t="n">
        <f aca="false">t3!G17</f>
        <v>0</v>
      </c>
      <c r="J19" s="1116" t="n">
        <f aca="false">t3!I17</f>
        <v>0</v>
      </c>
      <c r="K19" s="1116" t="n">
        <f aca="false">t3!K17</f>
        <v>0</v>
      </c>
      <c r="L19" s="1116" t="n">
        <f aca="false">C19+D19+E19+F19-G19-H19-I19-J19-K19</f>
        <v>2</v>
      </c>
      <c r="M19" s="1116" t="n">
        <f aca="false">t10!AU17</f>
        <v>2</v>
      </c>
      <c r="N19" s="1116" t="str">
        <f aca="false">IF(C19&lt;(G19+H19+I19+J19+K19),"ERRORE","OK")</f>
        <v>OK</v>
      </c>
      <c r="O19" s="1117" t="str">
        <f aca="false">IF(L19=M19,"OK","ERRORE")</f>
        <v>OK</v>
      </c>
      <c r="P19" s="1115" t="n">
        <f aca="false">t1!M17</f>
        <v>1</v>
      </c>
      <c r="Q19" s="1115" t="n">
        <f aca="false">t3!N17</f>
        <v>0</v>
      </c>
      <c r="R19" s="1116" t="n">
        <f aca="false">t3!P17</f>
        <v>0</v>
      </c>
      <c r="S19" s="1116" t="n">
        <f aca="false">t3!R17</f>
        <v>0</v>
      </c>
      <c r="T19" s="1116" t="n">
        <f aca="false">t3!D17</f>
        <v>0</v>
      </c>
      <c r="U19" s="1116" t="n">
        <f aca="false">t3!F17</f>
        <v>0</v>
      </c>
      <c r="V19" s="1116" t="n">
        <f aca="false">t3!H17</f>
        <v>0</v>
      </c>
      <c r="W19" s="1116" t="n">
        <f aca="false">t3!J17</f>
        <v>0</v>
      </c>
      <c r="X19" s="1116" t="n">
        <f aca="false">t3!L17</f>
        <v>0</v>
      </c>
      <c r="Y19" s="1116" t="n">
        <f aca="false">P19+Q19+R19+S19-T19-U19-V19-W19-X19</f>
        <v>1</v>
      </c>
      <c r="Z19" s="1116" t="n">
        <f aca="false">t10!AV17</f>
        <v>1</v>
      </c>
      <c r="AA19" s="1116" t="str">
        <f aca="false">IF(P19&lt;(T19+U19+V19+W19+X19),"ERRORE","OK")</f>
        <v>OK</v>
      </c>
      <c r="AB19" s="1138" t="str">
        <f aca="false">IF(Y19=Z19,"OK","ERRORE")</f>
        <v>OK</v>
      </c>
    </row>
    <row r="20" customFormat="false" ht="14.1" hidden="false" customHeight="true" outlineLevel="0" collapsed="false">
      <c r="A20" s="1101" t="str">
        <f aca="false">t1!A18</f>
        <v>POSIZ. ECON. D5 PROFILI ACCESSO D3</v>
      </c>
      <c r="B20" s="1114" t="str">
        <f aca="false">t1!B18</f>
        <v>052486</v>
      </c>
      <c r="C20" s="1115" t="n">
        <f aca="false">t1!L18</f>
        <v>0</v>
      </c>
      <c r="D20" s="1115" t="n">
        <f aca="false">t3!M18</f>
        <v>0</v>
      </c>
      <c r="E20" s="1116" t="n">
        <f aca="false">t3!O18</f>
        <v>0</v>
      </c>
      <c r="F20" s="1116" t="n">
        <f aca="false">t3!Q18</f>
        <v>0</v>
      </c>
      <c r="G20" s="1116" t="n">
        <f aca="false">t3!C18</f>
        <v>0</v>
      </c>
      <c r="H20" s="1116" t="n">
        <f aca="false">t3!E18</f>
        <v>0</v>
      </c>
      <c r="I20" s="1116" t="n">
        <f aca="false">t3!G18</f>
        <v>0</v>
      </c>
      <c r="J20" s="1116" t="n">
        <f aca="false">t3!I18</f>
        <v>0</v>
      </c>
      <c r="K20" s="1116" t="n">
        <f aca="false">t3!K18</f>
        <v>0</v>
      </c>
      <c r="L20" s="1116" t="n">
        <f aca="false">C20+D20+E20+F20-G20-H20-I20-J20-K20</f>
        <v>0</v>
      </c>
      <c r="M20" s="1116" t="n">
        <f aca="false">t10!AU18</f>
        <v>0</v>
      </c>
      <c r="N20" s="1116" t="str">
        <f aca="false">IF(C20&lt;(G20+H20+I20+J20+K20),"ERRORE","OK")</f>
        <v>OK</v>
      </c>
      <c r="O20" s="1117" t="str">
        <f aca="false">IF(L20=M20,"OK","ERRORE")</f>
        <v>OK</v>
      </c>
      <c r="P20" s="1115" t="n">
        <f aca="false">t1!M18</f>
        <v>0</v>
      </c>
      <c r="Q20" s="1115" t="n">
        <f aca="false">t3!N18</f>
        <v>0</v>
      </c>
      <c r="R20" s="1116" t="n">
        <f aca="false">t3!P18</f>
        <v>0</v>
      </c>
      <c r="S20" s="1116" t="n">
        <f aca="false">t3!R18</f>
        <v>0</v>
      </c>
      <c r="T20" s="1116" t="n">
        <f aca="false">t3!D18</f>
        <v>0</v>
      </c>
      <c r="U20" s="1116" t="n">
        <f aca="false">t3!F18</f>
        <v>0</v>
      </c>
      <c r="V20" s="1116" t="n">
        <f aca="false">t3!H18</f>
        <v>0</v>
      </c>
      <c r="W20" s="1116" t="n">
        <f aca="false">t3!J18</f>
        <v>0</v>
      </c>
      <c r="X20" s="1116" t="n">
        <f aca="false">t3!L18</f>
        <v>0</v>
      </c>
      <c r="Y20" s="1116" t="n">
        <f aca="false">P20+Q20+R20+S20-T20-U20-V20-W20-X20</f>
        <v>0</v>
      </c>
      <c r="Z20" s="1116" t="n">
        <f aca="false">t10!AV18</f>
        <v>0</v>
      </c>
      <c r="AA20" s="1116" t="str">
        <f aca="false">IF(P20&lt;(T20+U20+V20+W20+X20),"ERRORE","OK")</f>
        <v>OK</v>
      </c>
      <c r="AB20" s="1138" t="str">
        <f aca="false">IF(Y20=Z20,"OK","ERRORE")</f>
        <v>OK</v>
      </c>
    </row>
    <row r="21" customFormat="false" ht="14.1" hidden="false" customHeight="true" outlineLevel="0" collapsed="false">
      <c r="A21" s="1101" t="str">
        <f aca="false">t1!A19</f>
        <v>POSIZ. ECON. D5 PROFILI ACCESSO D1</v>
      </c>
      <c r="B21" s="1114" t="str">
        <f aca="false">t1!B19</f>
        <v>052487</v>
      </c>
      <c r="C21" s="1115" t="n">
        <f aca="false">t1!L19</f>
        <v>0</v>
      </c>
      <c r="D21" s="1115" t="n">
        <f aca="false">t3!M19</f>
        <v>0</v>
      </c>
      <c r="E21" s="1116" t="n">
        <f aca="false">t3!O19</f>
        <v>0</v>
      </c>
      <c r="F21" s="1116" t="n">
        <f aca="false">t3!Q19</f>
        <v>0</v>
      </c>
      <c r="G21" s="1116" t="n">
        <f aca="false">t3!C19</f>
        <v>0</v>
      </c>
      <c r="H21" s="1116" t="n">
        <f aca="false">t3!E19</f>
        <v>0</v>
      </c>
      <c r="I21" s="1116" t="n">
        <f aca="false">t3!G19</f>
        <v>0</v>
      </c>
      <c r="J21" s="1116" t="n">
        <f aca="false">t3!I19</f>
        <v>0</v>
      </c>
      <c r="K21" s="1116" t="n">
        <f aca="false">t3!K19</f>
        <v>0</v>
      </c>
      <c r="L21" s="1116" t="n">
        <f aca="false">C21+D21+E21+F21-G21-H21-I21-J21-K21</f>
        <v>0</v>
      </c>
      <c r="M21" s="1116" t="n">
        <f aca="false">t10!AU19</f>
        <v>0</v>
      </c>
      <c r="N21" s="1116" t="str">
        <f aca="false">IF(C21&lt;(G21+H21+I21+J21+K21),"ERRORE","OK")</f>
        <v>OK</v>
      </c>
      <c r="O21" s="1117" t="str">
        <f aca="false">IF(L21=M21,"OK","ERRORE")</f>
        <v>OK</v>
      </c>
      <c r="P21" s="1115" t="n">
        <f aca="false">t1!M19</f>
        <v>0</v>
      </c>
      <c r="Q21" s="1115" t="n">
        <f aca="false">t3!N19</f>
        <v>0</v>
      </c>
      <c r="R21" s="1116" t="n">
        <f aca="false">t3!P19</f>
        <v>0</v>
      </c>
      <c r="S21" s="1116" t="n">
        <f aca="false">t3!R19</f>
        <v>0</v>
      </c>
      <c r="T21" s="1116" t="n">
        <f aca="false">t3!D19</f>
        <v>0</v>
      </c>
      <c r="U21" s="1116" t="n">
        <f aca="false">t3!F19</f>
        <v>0</v>
      </c>
      <c r="V21" s="1116" t="n">
        <f aca="false">t3!H19</f>
        <v>0</v>
      </c>
      <c r="W21" s="1116" t="n">
        <f aca="false">t3!J19</f>
        <v>0</v>
      </c>
      <c r="X21" s="1116" t="n">
        <f aca="false">t3!L19</f>
        <v>0</v>
      </c>
      <c r="Y21" s="1116" t="n">
        <f aca="false">P21+Q21+R21+S21-T21-U21-V21-W21-X21</f>
        <v>0</v>
      </c>
      <c r="Z21" s="1116" t="n">
        <f aca="false">t10!AV19</f>
        <v>0</v>
      </c>
      <c r="AA21" s="1116" t="str">
        <f aca="false">IF(P21&lt;(T21+U21+V21+W21+X21),"ERRORE","OK")</f>
        <v>OK</v>
      </c>
      <c r="AB21" s="1138" t="str">
        <f aca="false">IF(Y21=Z21,"OK","ERRORE")</f>
        <v>OK</v>
      </c>
    </row>
    <row r="22" customFormat="false" ht="14.1" hidden="false" customHeight="true" outlineLevel="0" collapsed="false">
      <c r="A22" s="1101" t="str">
        <f aca="false">t1!A20</f>
        <v>POSIZ. ECON. D4 PROFILI ACCESSO D3</v>
      </c>
      <c r="B22" s="1114" t="str">
        <f aca="false">t1!B20</f>
        <v>051488</v>
      </c>
      <c r="C22" s="1115" t="n">
        <f aca="false">t1!L20</f>
        <v>0</v>
      </c>
      <c r="D22" s="1115" t="n">
        <f aca="false">t3!M20</f>
        <v>0</v>
      </c>
      <c r="E22" s="1116" t="n">
        <f aca="false">t3!O20</f>
        <v>0</v>
      </c>
      <c r="F22" s="1116" t="n">
        <f aca="false">t3!Q20</f>
        <v>0</v>
      </c>
      <c r="G22" s="1116" t="n">
        <f aca="false">t3!C20</f>
        <v>0</v>
      </c>
      <c r="H22" s="1116" t="n">
        <f aca="false">t3!E20</f>
        <v>0</v>
      </c>
      <c r="I22" s="1116" t="n">
        <f aca="false">t3!G20</f>
        <v>0</v>
      </c>
      <c r="J22" s="1116" t="n">
        <f aca="false">t3!I20</f>
        <v>0</v>
      </c>
      <c r="K22" s="1116" t="n">
        <f aca="false">t3!K20</f>
        <v>0</v>
      </c>
      <c r="L22" s="1116" t="n">
        <f aca="false">C22+D22+E22+F22-G22-H22-I22-J22-K22</f>
        <v>0</v>
      </c>
      <c r="M22" s="1116" t="n">
        <f aca="false">t10!AU20</f>
        <v>0</v>
      </c>
      <c r="N22" s="1116" t="str">
        <f aca="false">IF(C22&lt;(G22+H22+I22+J22+K22),"ERRORE","OK")</f>
        <v>OK</v>
      </c>
      <c r="O22" s="1117" t="str">
        <f aca="false">IF(L22=M22,"OK","ERRORE")</f>
        <v>OK</v>
      </c>
      <c r="P22" s="1115" t="n">
        <f aca="false">t1!M20</f>
        <v>0</v>
      </c>
      <c r="Q22" s="1115" t="n">
        <f aca="false">t3!N20</f>
        <v>0</v>
      </c>
      <c r="R22" s="1116" t="n">
        <f aca="false">t3!P20</f>
        <v>0</v>
      </c>
      <c r="S22" s="1116" t="n">
        <f aca="false">t3!R20</f>
        <v>0</v>
      </c>
      <c r="T22" s="1116" t="n">
        <f aca="false">t3!D20</f>
        <v>0</v>
      </c>
      <c r="U22" s="1116" t="n">
        <f aca="false">t3!F20</f>
        <v>0</v>
      </c>
      <c r="V22" s="1116" t="n">
        <f aca="false">t3!H20</f>
        <v>0</v>
      </c>
      <c r="W22" s="1116" t="n">
        <f aca="false">t3!J20</f>
        <v>0</v>
      </c>
      <c r="X22" s="1116" t="n">
        <f aca="false">t3!L20</f>
        <v>0</v>
      </c>
      <c r="Y22" s="1116" t="n">
        <f aca="false">P22+Q22+R22+S22-T22-U22-V22-W22-X22</f>
        <v>0</v>
      </c>
      <c r="Z22" s="1116" t="n">
        <f aca="false">t10!AV20</f>
        <v>0</v>
      </c>
      <c r="AA22" s="1116" t="str">
        <f aca="false">IF(P22&lt;(T22+U22+V22+W22+X22),"ERRORE","OK")</f>
        <v>OK</v>
      </c>
      <c r="AB22" s="1138" t="str">
        <f aca="false">IF(Y22=Z22,"OK","ERRORE")</f>
        <v>OK</v>
      </c>
    </row>
    <row r="23" customFormat="false" ht="14.1" hidden="false" customHeight="true" outlineLevel="0" collapsed="false">
      <c r="A23" s="1101" t="str">
        <f aca="false">t1!A21</f>
        <v>POSIZ. ECON. D4 PROFILI ACCESSO D1</v>
      </c>
      <c r="B23" s="1114" t="str">
        <f aca="false">t1!B21</f>
        <v>051489</v>
      </c>
      <c r="C23" s="1115" t="n">
        <f aca="false">t1!L21</f>
        <v>0</v>
      </c>
      <c r="D23" s="1115" t="n">
        <f aca="false">t3!M21</f>
        <v>0</v>
      </c>
      <c r="E23" s="1116" t="n">
        <f aca="false">t3!O21</f>
        <v>0</v>
      </c>
      <c r="F23" s="1116" t="n">
        <f aca="false">t3!Q21</f>
        <v>0</v>
      </c>
      <c r="G23" s="1116" t="n">
        <f aca="false">t3!C21</f>
        <v>0</v>
      </c>
      <c r="H23" s="1116" t="n">
        <f aca="false">t3!E21</f>
        <v>0</v>
      </c>
      <c r="I23" s="1116" t="n">
        <f aca="false">t3!G21</f>
        <v>0</v>
      </c>
      <c r="J23" s="1116" t="n">
        <f aca="false">t3!I21</f>
        <v>0</v>
      </c>
      <c r="K23" s="1116" t="n">
        <f aca="false">t3!K21</f>
        <v>0</v>
      </c>
      <c r="L23" s="1116" t="n">
        <f aca="false">C23+D23+E23+F23-G23-H23-I23-J23-K23</f>
        <v>0</v>
      </c>
      <c r="M23" s="1116" t="n">
        <f aca="false">t10!AU21</f>
        <v>0</v>
      </c>
      <c r="N23" s="1116" t="str">
        <f aca="false">IF(C23&lt;(G23+H23+I23+J23+K23),"ERRORE","OK")</f>
        <v>OK</v>
      </c>
      <c r="O23" s="1117" t="str">
        <f aca="false">IF(L23=M23,"OK","ERRORE")</f>
        <v>OK</v>
      </c>
      <c r="P23" s="1115" t="n">
        <f aca="false">t1!M21</f>
        <v>0</v>
      </c>
      <c r="Q23" s="1115" t="n">
        <f aca="false">t3!N21</f>
        <v>0</v>
      </c>
      <c r="R23" s="1116" t="n">
        <f aca="false">t3!P21</f>
        <v>0</v>
      </c>
      <c r="S23" s="1116" t="n">
        <f aca="false">t3!R21</f>
        <v>0</v>
      </c>
      <c r="T23" s="1116" t="n">
        <f aca="false">t3!D21</f>
        <v>0</v>
      </c>
      <c r="U23" s="1116" t="n">
        <f aca="false">t3!F21</f>
        <v>0</v>
      </c>
      <c r="V23" s="1116" t="n">
        <f aca="false">t3!H21</f>
        <v>0</v>
      </c>
      <c r="W23" s="1116" t="n">
        <f aca="false">t3!J21</f>
        <v>0</v>
      </c>
      <c r="X23" s="1116" t="n">
        <f aca="false">t3!L21</f>
        <v>0</v>
      </c>
      <c r="Y23" s="1116" t="n">
        <f aca="false">P23+Q23+R23+S23-T23-U23-V23-W23-X23</f>
        <v>0</v>
      </c>
      <c r="Z23" s="1116" t="n">
        <f aca="false">t10!AV21</f>
        <v>0</v>
      </c>
      <c r="AA23" s="1116" t="str">
        <f aca="false">IF(P23&lt;(T23+U23+V23+W23+X23),"ERRORE","OK")</f>
        <v>OK</v>
      </c>
      <c r="AB23" s="1138" t="str">
        <f aca="false">IF(Y23=Z23,"OK","ERRORE")</f>
        <v>OK</v>
      </c>
    </row>
    <row r="24" customFormat="false" ht="14.1" hidden="false" customHeight="true" outlineLevel="0" collapsed="false">
      <c r="A24" s="1101" t="str">
        <f aca="false">t1!A22</f>
        <v>POSIZIONE ECONOMICA DI ACCESSO D3</v>
      </c>
      <c r="B24" s="1114" t="str">
        <f aca="false">t1!B22</f>
        <v>058000</v>
      </c>
      <c r="C24" s="1115" t="n">
        <f aca="false">t1!L22</f>
        <v>0</v>
      </c>
      <c r="D24" s="1115" t="n">
        <f aca="false">t3!M22</f>
        <v>0</v>
      </c>
      <c r="E24" s="1116" t="n">
        <f aca="false">t3!O22</f>
        <v>0</v>
      </c>
      <c r="F24" s="1116" t="n">
        <f aca="false">t3!Q22</f>
        <v>0</v>
      </c>
      <c r="G24" s="1116" t="n">
        <f aca="false">t3!C22</f>
        <v>0</v>
      </c>
      <c r="H24" s="1116" t="n">
        <f aca="false">t3!E22</f>
        <v>0</v>
      </c>
      <c r="I24" s="1116" t="n">
        <f aca="false">t3!G22</f>
        <v>0</v>
      </c>
      <c r="J24" s="1116" t="n">
        <f aca="false">t3!I22</f>
        <v>0</v>
      </c>
      <c r="K24" s="1116" t="n">
        <f aca="false">t3!K22</f>
        <v>0</v>
      </c>
      <c r="L24" s="1116" t="n">
        <f aca="false">C24+D24+E24+F24-G24-H24-I24-J24-K24</f>
        <v>0</v>
      </c>
      <c r="M24" s="1116" t="n">
        <f aca="false">t10!AU22</f>
        <v>0</v>
      </c>
      <c r="N24" s="1116" t="str">
        <f aca="false">IF(C24&lt;(G24+H24+I24+J24+K24),"ERRORE","OK")</f>
        <v>OK</v>
      </c>
      <c r="O24" s="1117" t="str">
        <f aca="false">IF(L24=M24,"OK","ERRORE")</f>
        <v>OK</v>
      </c>
      <c r="P24" s="1115" t="n">
        <f aca="false">t1!M22</f>
        <v>0</v>
      </c>
      <c r="Q24" s="1115" t="n">
        <f aca="false">t3!N22</f>
        <v>0</v>
      </c>
      <c r="R24" s="1116" t="n">
        <f aca="false">t3!P22</f>
        <v>0</v>
      </c>
      <c r="S24" s="1116" t="n">
        <f aca="false">t3!R22</f>
        <v>0</v>
      </c>
      <c r="T24" s="1116" t="n">
        <f aca="false">t3!D22</f>
        <v>0</v>
      </c>
      <c r="U24" s="1116" t="n">
        <f aca="false">t3!F22</f>
        <v>0</v>
      </c>
      <c r="V24" s="1116" t="n">
        <f aca="false">t3!H22</f>
        <v>0</v>
      </c>
      <c r="W24" s="1116" t="n">
        <f aca="false">t3!J22</f>
        <v>0</v>
      </c>
      <c r="X24" s="1116" t="n">
        <f aca="false">t3!L22</f>
        <v>0</v>
      </c>
      <c r="Y24" s="1116" t="n">
        <f aca="false">P24+Q24+R24+S24-T24-U24-V24-W24-X24</f>
        <v>0</v>
      </c>
      <c r="Z24" s="1116" t="n">
        <f aca="false">t10!AV22</f>
        <v>0</v>
      </c>
      <c r="AA24" s="1116" t="str">
        <f aca="false">IF(P24&lt;(T24+U24+V24+W24+X24),"ERRORE","OK")</f>
        <v>OK</v>
      </c>
      <c r="AB24" s="1138" t="str">
        <f aca="false">IF(Y24=Z24,"OK","ERRORE")</f>
        <v>OK</v>
      </c>
    </row>
    <row r="25" customFormat="false" ht="14.1" hidden="false" customHeight="true" outlineLevel="0" collapsed="false">
      <c r="A25" s="1101" t="str">
        <f aca="false">t1!A23</f>
        <v>POSIZIONE ECONOMICA D3</v>
      </c>
      <c r="B25" s="1114" t="str">
        <f aca="false">t1!B23</f>
        <v>050000</v>
      </c>
      <c r="C25" s="1115" t="n">
        <f aca="false">t1!L23</f>
        <v>1</v>
      </c>
      <c r="D25" s="1115" t="n">
        <f aca="false">t3!M23</f>
        <v>0</v>
      </c>
      <c r="E25" s="1116" t="n">
        <f aca="false">t3!O23</f>
        <v>0</v>
      </c>
      <c r="F25" s="1116" t="n">
        <f aca="false">t3!Q23</f>
        <v>0</v>
      </c>
      <c r="G25" s="1116" t="n">
        <f aca="false">t3!C23</f>
        <v>0</v>
      </c>
      <c r="H25" s="1116" t="n">
        <f aca="false">t3!E23</f>
        <v>0</v>
      </c>
      <c r="I25" s="1116" t="n">
        <f aca="false">t3!G23</f>
        <v>0</v>
      </c>
      <c r="J25" s="1116" t="n">
        <f aca="false">t3!I23</f>
        <v>0</v>
      </c>
      <c r="K25" s="1116" t="n">
        <f aca="false">t3!K23</f>
        <v>0</v>
      </c>
      <c r="L25" s="1116" t="n">
        <f aca="false">C25+D25+E25+F25-G25-H25-I25-J25-K25</f>
        <v>1</v>
      </c>
      <c r="M25" s="1116" t="n">
        <f aca="false">t10!AU23</f>
        <v>1</v>
      </c>
      <c r="N25" s="1116" t="str">
        <f aca="false">IF(C25&lt;(G25+H25+I25+J25+K25),"ERRORE","OK")</f>
        <v>OK</v>
      </c>
      <c r="O25" s="1117" t="str">
        <f aca="false">IF(L25=M25,"OK","ERRORE")</f>
        <v>OK</v>
      </c>
      <c r="P25" s="1115" t="n">
        <f aca="false">t1!M23</f>
        <v>2</v>
      </c>
      <c r="Q25" s="1115" t="n">
        <f aca="false">t3!N23</f>
        <v>0</v>
      </c>
      <c r="R25" s="1116" t="n">
        <f aca="false">t3!P23</f>
        <v>0</v>
      </c>
      <c r="S25" s="1116" t="n">
        <f aca="false">t3!R23</f>
        <v>0</v>
      </c>
      <c r="T25" s="1116" t="n">
        <f aca="false">t3!D23</f>
        <v>0</v>
      </c>
      <c r="U25" s="1116" t="n">
        <f aca="false">t3!F23</f>
        <v>0</v>
      </c>
      <c r="V25" s="1116" t="n">
        <f aca="false">t3!H23</f>
        <v>0</v>
      </c>
      <c r="W25" s="1116" t="n">
        <f aca="false">t3!J23</f>
        <v>0</v>
      </c>
      <c r="X25" s="1116" t="n">
        <f aca="false">t3!L23</f>
        <v>0</v>
      </c>
      <c r="Y25" s="1116" t="n">
        <f aca="false">P25+Q25+R25+S25-T25-U25-V25-W25-X25</f>
        <v>2</v>
      </c>
      <c r="Z25" s="1116" t="n">
        <f aca="false">t10!AV23</f>
        <v>2</v>
      </c>
      <c r="AA25" s="1116" t="str">
        <f aca="false">IF(P25&lt;(T25+U25+V25+W25+X25),"ERRORE","OK")</f>
        <v>OK</v>
      </c>
      <c r="AB25" s="1138" t="str">
        <f aca="false">IF(Y25=Z25,"OK","ERRORE")</f>
        <v>OK</v>
      </c>
    </row>
    <row r="26" customFormat="false" ht="14.1" hidden="false" customHeight="true" outlineLevel="0" collapsed="false">
      <c r="A26" s="1101" t="str">
        <f aca="false">t1!A24</f>
        <v>POSIZIONE ECONOMICA D2</v>
      </c>
      <c r="B26" s="1114" t="str">
        <f aca="false">t1!B24</f>
        <v>049000</v>
      </c>
      <c r="C26" s="1115" t="n">
        <f aca="false">t1!L24</f>
        <v>0</v>
      </c>
      <c r="D26" s="1115" t="n">
        <f aca="false">t3!M24</f>
        <v>0</v>
      </c>
      <c r="E26" s="1116" t="n">
        <f aca="false">t3!O24</f>
        <v>0</v>
      </c>
      <c r="F26" s="1116" t="n">
        <f aca="false">t3!Q24</f>
        <v>0</v>
      </c>
      <c r="G26" s="1116" t="n">
        <f aca="false">t3!C24</f>
        <v>0</v>
      </c>
      <c r="H26" s="1116" t="n">
        <f aca="false">t3!E24</f>
        <v>0</v>
      </c>
      <c r="I26" s="1116" t="n">
        <f aca="false">t3!G24</f>
        <v>0</v>
      </c>
      <c r="J26" s="1116" t="n">
        <f aca="false">t3!I24</f>
        <v>0</v>
      </c>
      <c r="K26" s="1116" t="n">
        <f aca="false">t3!K24</f>
        <v>0</v>
      </c>
      <c r="L26" s="1116" t="n">
        <f aca="false">C26+D26+E26+F26-G26-H26-I26-J26-K26</f>
        <v>0</v>
      </c>
      <c r="M26" s="1116" t="n">
        <f aca="false">t10!AU24</f>
        <v>0</v>
      </c>
      <c r="N26" s="1116" t="str">
        <f aca="false">IF(C26&lt;(G26+H26+I26+J26+K26),"ERRORE","OK")</f>
        <v>OK</v>
      </c>
      <c r="O26" s="1117" t="str">
        <f aca="false">IF(L26=M26,"OK","ERRORE")</f>
        <v>OK</v>
      </c>
      <c r="P26" s="1115" t="n">
        <f aca="false">t1!M24</f>
        <v>2</v>
      </c>
      <c r="Q26" s="1115" t="n">
        <f aca="false">t3!N24</f>
        <v>0</v>
      </c>
      <c r="R26" s="1116" t="n">
        <f aca="false">t3!P24</f>
        <v>0</v>
      </c>
      <c r="S26" s="1116" t="n">
        <f aca="false">t3!R24</f>
        <v>0</v>
      </c>
      <c r="T26" s="1116" t="n">
        <f aca="false">t3!D24</f>
        <v>0</v>
      </c>
      <c r="U26" s="1116" t="n">
        <f aca="false">t3!F24</f>
        <v>0</v>
      </c>
      <c r="V26" s="1116" t="n">
        <f aca="false">t3!H24</f>
        <v>0</v>
      </c>
      <c r="W26" s="1116" t="n">
        <f aca="false">t3!J24</f>
        <v>0</v>
      </c>
      <c r="X26" s="1116" t="n">
        <f aca="false">t3!L24</f>
        <v>0</v>
      </c>
      <c r="Y26" s="1116" t="n">
        <f aca="false">P26+Q26+R26+S26-T26-U26-V26-W26-X26</f>
        <v>2</v>
      </c>
      <c r="Z26" s="1116" t="n">
        <f aca="false">t10!AV24</f>
        <v>2</v>
      </c>
      <c r="AA26" s="1116" t="str">
        <f aca="false">IF(P26&lt;(T26+U26+V26+W26+X26),"ERRORE","OK")</f>
        <v>OK</v>
      </c>
      <c r="AB26" s="1138" t="str">
        <f aca="false">IF(Y26=Z26,"OK","ERRORE")</f>
        <v>OK</v>
      </c>
    </row>
    <row r="27" customFormat="false" ht="14.1" hidden="false" customHeight="true" outlineLevel="0" collapsed="false">
      <c r="A27" s="1101" t="str">
        <f aca="false">t1!A25</f>
        <v>POSIZIONE ECONOMICA DI ACCESSO D1</v>
      </c>
      <c r="B27" s="1114" t="str">
        <f aca="false">t1!B25</f>
        <v>057000</v>
      </c>
      <c r="C27" s="1115" t="n">
        <f aca="false">t1!L25</f>
        <v>2</v>
      </c>
      <c r="D27" s="1115" t="n">
        <f aca="false">t3!M25</f>
        <v>0</v>
      </c>
      <c r="E27" s="1116" t="n">
        <f aca="false">t3!O25</f>
        <v>0</v>
      </c>
      <c r="F27" s="1116" t="n">
        <f aca="false">t3!Q25</f>
        <v>0</v>
      </c>
      <c r="G27" s="1116" t="n">
        <f aca="false">t3!C25</f>
        <v>0</v>
      </c>
      <c r="H27" s="1116" t="n">
        <f aca="false">t3!E25</f>
        <v>0</v>
      </c>
      <c r="I27" s="1116" t="n">
        <f aca="false">t3!G25</f>
        <v>0</v>
      </c>
      <c r="J27" s="1116" t="n">
        <f aca="false">t3!I25</f>
        <v>0</v>
      </c>
      <c r="K27" s="1116" t="n">
        <f aca="false">t3!K25</f>
        <v>0</v>
      </c>
      <c r="L27" s="1116" t="n">
        <f aca="false">C27+D27+E27+F27-G27-H27-I27-J27-K27</f>
        <v>2</v>
      </c>
      <c r="M27" s="1116" t="n">
        <f aca="false">t10!AU25</f>
        <v>2</v>
      </c>
      <c r="N27" s="1116" t="str">
        <f aca="false">IF(C27&lt;(G27+H27+I27+J27+K27),"ERRORE","OK")</f>
        <v>OK</v>
      </c>
      <c r="O27" s="1117" t="str">
        <f aca="false">IF(L27=M27,"OK","ERRORE")</f>
        <v>OK</v>
      </c>
      <c r="P27" s="1115" t="n">
        <f aca="false">t1!M25</f>
        <v>7</v>
      </c>
      <c r="Q27" s="1115" t="n">
        <f aca="false">t3!N25</f>
        <v>0</v>
      </c>
      <c r="R27" s="1116" t="n">
        <f aca="false">t3!P25</f>
        <v>0</v>
      </c>
      <c r="S27" s="1116" t="n">
        <f aca="false">t3!R25</f>
        <v>0</v>
      </c>
      <c r="T27" s="1116" t="n">
        <f aca="false">t3!D25</f>
        <v>0</v>
      </c>
      <c r="U27" s="1116" t="n">
        <f aca="false">t3!F25</f>
        <v>0</v>
      </c>
      <c r="V27" s="1116" t="n">
        <f aca="false">t3!H25</f>
        <v>0</v>
      </c>
      <c r="W27" s="1116" t="n">
        <f aca="false">t3!J25</f>
        <v>0</v>
      </c>
      <c r="X27" s="1116" t="n">
        <f aca="false">t3!L25</f>
        <v>0</v>
      </c>
      <c r="Y27" s="1116" t="n">
        <f aca="false">P27+Q27+R27+S27-T27-U27-V27-W27-X27</f>
        <v>7</v>
      </c>
      <c r="Z27" s="1116" t="n">
        <f aca="false">t10!AV25</f>
        <v>7</v>
      </c>
      <c r="AA27" s="1116" t="str">
        <f aca="false">IF(P27&lt;(T27+U27+V27+W27+X27),"ERRORE","OK")</f>
        <v>OK</v>
      </c>
      <c r="AB27" s="1138" t="str">
        <f aca="false">IF(Y27=Z27,"OK","ERRORE")</f>
        <v>OK</v>
      </c>
    </row>
    <row r="28" customFormat="false" ht="14.1" hidden="false" customHeight="true" outlineLevel="0" collapsed="false">
      <c r="A28" s="1101" t="str">
        <f aca="false">t1!A26</f>
        <v>POSIZIONE ECONOMICA C5</v>
      </c>
      <c r="B28" s="1114" t="str">
        <f aca="false">t1!B26</f>
        <v>046000</v>
      </c>
      <c r="C28" s="1115" t="n">
        <f aca="false">t1!L26</f>
        <v>4</v>
      </c>
      <c r="D28" s="1115" t="n">
        <f aca="false">t3!M26</f>
        <v>0</v>
      </c>
      <c r="E28" s="1116" t="n">
        <f aca="false">t3!O26</f>
        <v>0</v>
      </c>
      <c r="F28" s="1116" t="n">
        <f aca="false">t3!Q26</f>
        <v>0</v>
      </c>
      <c r="G28" s="1116" t="n">
        <f aca="false">t3!C26</f>
        <v>1</v>
      </c>
      <c r="H28" s="1116" t="n">
        <f aca="false">t3!E26</f>
        <v>0</v>
      </c>
      <c r="I28" s="1116" t="n">
        <f aca="false">t3!G26</f>
        <v>0</v>
      </c>
      <c r="J28" s="1116" t="n">
        <f aca="false">t3!I26</f>
        <v>0</v>
      </c>
      <c r="K28" s="1116" t="n">
        <f aca="false">t3!K26</f>
        <v>0</v>
      </c>
      <c r="L28" s="1116" t="n">
        <f aca="false">C28+D28+E28+F28-G28-H28-I28-J28-K28</f>
        <v>3</v>
      </c>
      <c r="M28" s="1116" t="n">
        <f aca="false">t10!AU26</f>
        <v>3</v>
      </c>
      <c r="N28" s="1116" t="str">
        <f aca="false">IF(C28&lt;(G28+H28+I28+J28+K28),"ERRORE","OK")</f>
        <v>OK</v>
      </c>
      <c r="O28" s="1117" t="str">
        <f aca="false">IF(L28=M28,"OK","ERRORE")</f>
        <v>OK</v>
      </c>
      <c r="P28" s="1115" t="n">
        <f aca="false">t1!M26</f>
        <v>2</v>
      </c>
      <c r="Q28" s="1115" t="n">
        <f aca="false">t3!N26</f>
        <v>0</v>
      </c>
      <c r="R28" s="1116" t="n">
        <f aca="false">t3!P26</f>
        <v>0</v>
      </c>
      <c r="S28" s="1116" t="n">
        <f aca="false">t3!R26</f>
        <v>0</v>
      </c>
      <c r="T28" s="1116" t="n">
        <f aca="false">t3!D26</f>
        <v>0</v>
      </c>
      <c r="U28" s="1116" t="n">
        <f aca="false">t3!F26</f>
        <v>0</v>
      </c>
      <c r="V28" s="1116" t="n">
        <f aca="false">t3!H26</f>
        <v>0</v>
      </c>
      <c r="W28" s="1116" t="n">
        <f aca="false">t3!J26</f>
        <v>0</v>
      </c>
      <c r="X28" s="1116" t="n">
        <f aca="false">t3!L26</f>
        <v>0</v>
      </c>
      <c r="Y28" s="1116" t="n">
        <f aca="false">P28+Q28+R28+S28-T28-U28-V28-W28-X28</f>
        <v>2</v>
      </c>
      <c r="Z28" s="1116" t="n">
        <f aca="false">t10!AV26</f>
        <v>2</v>
      </c>
      <c r="AA28" s="1116" t="str">
        <f aca="false">IF(P28&lt;(T28+U28+V28+W28+X28),"ERRORE","OK")</f>
        <v>OK</v>
      </c>
      <c r="AB28" s="1138" t="str">
        <f aca="false">IF(Y28=Z28,"OK","ERRORE")</f>
        <v>OK</v>
      </c>
    </row>
    <row r="29" customFormat="false" ht="14.1" hidden="false" customHeight="true" outlineLevel="0" collapsed="false">
      <c r="A29" s="1101" t="str">
        <f aca="false">t1!A27</f>
        <v>POSIZIONE ECONOMICA C4</v>
      </c>
      <c r="B29" s="1114" t="str">
        <f aca="false">t1!B27</f>
        <v>045000</v>
      </c>
      <c r="C29" s="1115" t="n">
        <f aca="false">t1!L27</f>
        <v>1</v>
      </c>
      <c r="D29" s="1115" t="n">
        <f aca="false">t3!M27</f>
        <v>0</v>
      </c>
      <c r="E29" s="1116" t="n">
        <f aca="false">t3!O27</f>
        <v>0</v>
      </c>
      <c r="F29" s="1116" t="n">
        <f aca="false">t3!Q27</f>
        <v>0</v>
      </c>
      <c r="G29" s="1116" t="n">
        <f aca="false">t3!C27</f>
        <v>0</v>
      </c>
      <c r="H29" s="1116" t="n">
        <f aca="false">t3!E27</f>
        <v>0</v>
      </c>
      <c r="I29" s="1116" t="n">
        <f aca="false">t3!G27</f>
        <v>0</v>
      </c>
      <c r="J29" s="1116" t="n">
        <f aca="false">t3!I27</f>
        <v>0</v>
      </c>
      <c r="K29" s="1116" t="n">
        <f aca="false">t3!K27</f>
        <v>0</v>
      </c>
      <c r="L29" s="1116" t="n">
        <f aca="false">C29+D29+E29+F29-G29-H29-I29-J29-K29</f>
        <v>1</v>
      </c>
      <c r="M29" s="1116" t="n">
        <f aca="false">t10!AU27</f>
        <v>1</v>
      </c>
      <c r="N29" s="1116" t="str">
        <f aca="false">IF(C29&lt;(G29+H29+I29+J29+K29),"ERRORE","OK")</f>
        <v>OK</v>
      </c>
      <c r="O29" s="1117" t="str">
        <f aca="false">IF(L29=M29,"OK","ERRORE")</f>
        <v>OK</v>
      </c>
      <c r="P29" s="1115" t="n">
        <f aca="false">t1!M27</f>
        <v>0</v>
      </c>
      <c r="Q29" s="1115" t="n">
        <f aca="false">t3!N27</f>
        <v>0</v>
      </c>
      <c r="R29" s="1116" t="n">
        <f aca="false">t3!P27</f>
        <v>0</v>
      </c>
      <c r="S29" s="1116" t="n">
        <f aca="false">t3!R27</f>
        <v>0</v>
      </c>
      <c r="T29" s="1116" t="n">
        <f aca="false">t3!D27</f>
        <v>0</v>
      </c>
      <c r="U29" s="1116" t="n">
        <f aca="false">t3!F27</f>
        <v>0</v>
      </c>
      <c r="V29" s="1116" t="n">
        <f aca="false">t3!H27</f>
        <v>0</v>
      </c>
      <c r="W29" s="1116" t="n">
        <f aca="false">t3!J27</f>
        <v>0</v>
      </c>
      <c r="X29" s="1116" t="n">
        <f aca="false">t3!L27</f>
        <v>0</v>
      </c>
      <c r="Y29" s="1116" t="n">
        <f aca="false">P29+Q29+R29+S29-T29-U29-V29-W29-X29</f>
        <v>0</v>
      </c>
      <c r="Z29" s="1116" t="n">
        <f aca="false">t10!AV27</f>
        <v>0</v>
      </c>
      <c r="AA29" s="1116" t="str">
        <f aca="false">IF(P29&lt;(T29+U29+V29+W29+X29),"ERRORE","OK")</f>
        <v>OK</v>
      </c>
      <c r="AB29" s="1138" t="str">
        <f aca="false">IF(Y29=Z29,"OK","ERRORE")</f>
        <v>OK</v>
      </c>
    </row>
    <row r="30" customFormat="false" ht="14.1" hidden="false" customHeight="true" outlineLevel="0" collapsed="false">
      <c r="A30" s="1101" t="str">
        <f aca="false">t1!A28</f>
        <v>POSIZIONE ECONOMICA C3</v>
      </c>
      <c r="B30" s="1114" t="str">
        <f aca="false">t1!B28</f>
        <v>043000</v>
      </c>
      <c r="C30" s="1115" t="n">
        <f aca="false">t1!L28</f>
        <v>0</v>
      </c>
      <c r="D30" s="1115" t="n">
        <f aca="false">t3!M28</f>
        <v>0</v>
      </c>
      <c r="E30" s="1116" t="n">
        <f aca="false">t3!O28</f>
        <v>0</v>
      </c>
      <c r="F30" s="1116" t="n">
        <f aca="false">t3!Q28</f>
        <v>0</v>
      </c>
      <c r="G30" s="1116" t="n">
        <f aca="false">t3!C28</f>
        <v>0</v>
      </c>
      <c r="H30" s="1116" t="n">
        <f aca="false">t3!E28</f>
        <v>0</v>
      </c>
      <c r="I30" s="1116" t="n">
        <f aca="false">t3!G28</f>
        <v>0</v>
      </c>
      <c r="J30" s="1116" t="n">
        <f aca="false">t3!I28</f>
        <v>0</v>
      </c>
      <c r="K30" s="1116" t="n">
        <f aca="false">t3!K28</f>
        <v>0</v>
      </c>
      <c r="L30" s="1116" t="n">
        <f aca="false">C30+D30+E30+F30-G30-H30-I30-J30-K30</f>
        <v>0</v>
      </c>
      <c r="M30" s="1116" t="n">
        <f aca="false">t10!AU28</f>
        <v>0</v>
      </c>
      <c r="N30" s="1116" t="str">
        <f aca="false">IF(C30&lt;(G30+H30+I30+J30+K30),"ERRORE","OK")</f>
        <v>OK</v>
      </c>
      <c r="O30" s="1117" t="str">
        <f aca="false">IF(L30=M30,"OK","ERRORE")</f>
        <v>OK</v>
      </c>
      <c r="P30" s="1115" t="n">
        <f aca="false">t1!M28</f>
        <v>1</v>
      </c>
      <c r="Q30" s="1115" t="n">
        <f aca="false">t3!N28</f>
        <v>0</v>
      </c>
      <c r="R30" s="1116" t="n">
        <f aca="false">t3!P28</f>
        <v>0</v>
      </c>
      <c r="S30" s="1116" t="n">
        <f aca="false">t3!R28</f>
        <v>0</v>
      </c>
      <c r="T30" s="1116" t="n">
        <f aca="false">t3!D28</f>
        <v>0</v>
      </c>
      <c r="U30" s="1116" t="n">
        <f aca="false">t3!F28</f>
        <v>0</v>
      </c>
      <c r="V30" s="1116" t="n">
        <f aca="false">t3!H28</f>
        <v>0</v>
      </c>
      <c r="W30" s="1116" t="n">
        <f aca="false">t3!J28</f>
        <v>0</v>
      </c>
      <c r="X30" s="1116" t="n">
        <f aca="false">t3!L28</f>
        <v>0</v>
      </c>
      <c r="Y30" s="1116" t="n">
        <f aca="false">P30+Q30+R30+S30-T30-U30-V30-W30-X30</f>
        <v>1</v>
      </c>
      <c r="Z30" s="1116" t="n">
        <f aca="false">t10!AV28</f>
        <v>1</v>
      </c>
      <c r="AA30" s="1116" t="str">
        <f aca="false">IF(P30&lt;(T30+U30+V30+W30+X30),"ERRORE","OK")</f>
        <v>OK</v>
      </c>
      <c r="AB30" s="1138" t="str">
        <f aca="false">IF(Y30=Z30,"OK","ERRORE")</f>
        <v>OK</v>
      </c>
    </row>
    <row r="31" customFormat="false" ht="14.1" hidden="false" customHeight="true" outlineLevel="0" collapsed="false">
      <c r="A31" s="1101" t="str">
        <f aca="false">t1!A29</f>
        <v>POSIZIONE ECONOMICA C2</v>
      </c>
      <c r="B31" s="1114" t="str">
        <f aca="false">t1!B29</f>
        <v>042000</v>
      </c>
      <c r="C31" s="1115" t="n">
        <f aca="false">t1!L29</f>
        <v>1</v>
      </c>
      <c r="D31" s="1115" t="n">
        <f aca="false">t3!M29</f>
        <v>0</v>
      </c>
      <c r="E31" s="1116" t="n">
        <f aca="false">t3!O29</f>
        <v>0</v>
      </c>
      <c r="F31" s="1116" t="n">
        <f aca="false">t3!Q29</f>
        <v>0</v>
      </c>
      <c r="G31" s="1116" t="n">
        <f aca="false">t3!C29</f>
        <v>0</v>
      </c>
      <c r="H31" s="1116" t="n">
        <f aca="false">t3!E29</f>
        <v>0</v>
      </c>
      <c r="I31" s="1116" t="n">
        <f aca="false">t3!G29</f>
        <v>0</v>
      </c>
      <c r="J31" s="1116" t="n">
        <f aca="false">t3!I29</f>
        <v>0</v>
      </c>
      <c r="K31" s="1116" t="n">
        <f aca="false">t3!K29</f>
        <v>0</v>
      </c>
      <c r="L31" s="1116" t="n">
        <f aca="false">C31+D31+E31+F31-G31-H31-I31-J31-K31</f>
        <v>1</v>
      </c>
      <c r="M31" s="1116" t="n">
        <f aca="false">t10!AU29</f>
        <v>1</v>
      </c>
      <c r="N31" s="1116" t="str">
        <f aca="false">IF(C31&lt;(G31+H31+I31+J31+K31),"ERRORE","OK")</f>
        <v>OK</v>
      </c>
      <c r="O31" s="1117" t="str">
        <f aca="false">IF(L31=M31,"OK","ERRORE")</f>
        <v>OK</v>
      </c>
      <c r="P31" s="1115" t="n">
        <f aca="false">t1!M29</f>
        <v>3</v>
      </c>
      <c r="Q31" s="1115" t="n">
        <f aca="false">t3!N29</f>
        <v>0</v>
      </c>
      <c r="R31" s="1116" t="n">
        <f aca="false">t3!P29</f>
        <v>0</v>
      </c>
      <c r="S31" s="1116" t="n">
        <f aca="false">t3!R29</f>
        <v>0</v>
      </c>
      <c r="T31" s="1116" t="n">
        <f aca="false">t3!D29</f>
        <v>0</v>
      </c>
      <c r="U31" s="1116" t="n">
        <f aca="false">t3!F29</f>
        <v>0</v>
      </c>
      <c r="V31" s="1116" t="n">
        <f aca="false">t3!H29</f>
        <v>0</v>
      </c>
      <c r="W31" s="1116" t="n">
        <f aca="false">t3!J29</f>
        <v>0</v>
      </c>
      <c r="X31" s="1116" t="n">
        <f aca="false">t3!L29</f>
        <v>0</v>
      </c>
      <c r="Y31" s="1116" t="n">
        <f aca="false">P31+Q31+R31+S31-T31-U31-V31-W31-X31</f>
        <v>3</v>
      </c>
      <c r="Z31" s="1116" t="n">
        <f aca="false">t10!AV29</f>
        <v>3</v>
      </c>
      <c r="AA31" s="1116" t="str">
        <f aca="false">IF(P31&lt;(T31+U31+V31+W31+X31),"ERRORE","OK")</f>
        <v>OK</v>
      </c>
      <c r="AB31" s="1138" t="str">
        <f aca="false">IF(Y31=Z31,"OK","ERRORE")</f>
        <v>OK</v>
      </c>
    </row>
    <row r="32" customFormat="false" ht="14.1" hidden="false" customHeight="true" outlineLevel="0" collapsed="false">
      <c r="A32" s="1101" t="str">
        <f aca="false">t1!A30</f>
        <v>POSIZIONE ECONOMICA DI ACCESSO C1</v>
      </c>
      <c r="B32" s="1114" t="str">
        <f aca="false">t1!B30</f>
        <v>056000</v>
      </c>
      <c r="C32" s="1115" t="n">
        <f aca="false">t1!L30</f>
        <v>4</v>
      </c>
      <c r="D32" s="1115" t="n">
        <f aca="false">t3!M30</f>
        <v>0</v>
      </c>
      <c r="E32" s="1116" t="n">
        <f aca="false">t3!O30</f>
        <v>0</v>
      </c>
      <c r="F32" s="1116" t="n">
        <f aca="false">t3!Q30</f>
        <v>0</v>
      </c>
      <c r="G32" s="1116" t="n">
        <f aca="false">t3!C30</f>
        <v>0</v>
      </c>
      <c r="H32" s="1116" t="n">
        <f aca="false">t3!E30</f>
        <v>0</v>
      </c>
      <c r="I32" s="1116" t="n">
        <f aca="false">t3!G30</f>
        <v>0</v>
      </c>
      <c r="J32" s="1116" t="n">
        <f aca="false">t3!I30</f>
        <v>0</v>
      </c>
      <c r="K32" s="1116" t="n">
        <f aca="false">t3!K30</f>
        <v>0</v>
      </c>
      <c r="L32" s="1116" t="n">
        <f aca="false">C32+D32+E32+F32-G32-H32-I32-J32-K32</f>
        <v>4</v>
      </c>
      <c r="M32" s="1116" t="n">
        <f aca="false">t10!AU30</f>
        <v>4</v>
      </c>
      <c r="N32" s="1116" t="str">
        <f aca="false">IF(C32&lt;(G32+H32+I32+J32+K32),"ERRORE","OK")</f>
        <v>OK</v>
      </c>
      <c r="O32" s="1117" t="str">
        <f aca="false">IF(L32=M32,"OK","ERRORE")</f>
        <v>OK</v>
      </c>
      <c r="P32" s="1115" t="n">
        <f aca="false">t1!M30</f>
        <v>1</v>
      </c>
      <c r="Q32" s="1115" t="n">
        <f aca="false">t3!N30</f>
        <v>0</v>
      </c>
      <c r="R32" s="1116" t="n">
        <f aca="false">t3!P30</f>
        <v>0</v>
      </c>
      <c r="S32" s="1116" t="n">
        <f aca="false">t3!R30</f>
        <v>0</v>
      </c>
      <c r="T32" s="1116" t="n">
        <f aca="false">t3!D30</f>
        <v>0</v>
      </c>
      <c r="U32" s="1116" t="n">
        <f aca="false">t3!F30</f>
        <v>0</v>
      </c>
      <c r="V32" s="1116" t="n">
        <f aca="false">t3!H30</f>
        <v>0</v>
      </c>
      <c r="W32" s="1116" t="n">
        <f aca="false">t3!J30</f>
        <v>0</v>
      </c>
      <c r="X32" s="1116" t="n">
        <f aca="false">t3!L30</f>
        <v>0</v>
      </c>
      <c r="Y32" s="1116" t="n">
        <f aca="false">P32+Q32+R32+S32-T32-U32-V32-W32-X32</f>
        <v>1</v>
      </c>
      <c r="Z32" s="1116" t="n">
        <f aca="false">t10!AV30</f>
        <v>1</v>
      </c>
      <c r="AA32" s="1116" t="str">
        <f aca="false">IF(P32&lt;(T32+U32+V32+W32+X32),"ERRORE","OK")</f>
        <v>OK</v>
      </c>
      <c r="AB32" s="1138" t="str">
        <f aca="false">IF(Y32=Z32,"OK","ERRORE")</f>
        <v>OK</v>
      </c>
    </row>
    <row r="33" customFormat="false" ht="14.1" hidden="false" customHeight="true" outlineLevel="0" collapsed="false">
      <c r="A33" s="1101" t="str">
        <f aca="false">t1!A31</f>
        <v>POSIZ. ECON. B7 - PROFILO ACCESSO B3</v>
      </c>
      <c r="B33" s="1114" t="str">
        <f aca="false">t1!B31</f>
        <v>0B7A00</v>
      </c>
      <c r="C33" s="1115" t="n">
        <f aca="false">t1!L31</f>
        <v>5</v>
      </c>
      <c r="D33" s="1115" t="n">
        <f aca="false">t3!M31</f>
        <v>0</v>
      </c>
      <c r="E33" s="1116" t="n">
        <f aca="false">t3!O31</f>
        <v>0</v>
      </c>
      <c r="F33" s="1116" t="n">
        <f aca="false">t3!Q31</f>
        <v>0</v>
      </c>
      <c r="G33" s="1116" t="n">
        <f aca="false">t3!C31</f>
        <v>0</v>
      </c>
      <c r="H33" s="1116" t="n">
        <f aca="false">t3!E31</f>
        <v>0</v>
      </c>
      <c r="I33" s="1116" t="n">
        <f aca="false">t3!G31</f>
        <v>0</v>
      </c>
      <c r="J33" s="1116" t="n">
        <f aca="false">t3!I31</f>
        <v>0</v>
      </c>
      <c r="K33" s="1116" t="n">
        <f aca="false">t3!K31</f>
        <v>0</v>
      </c>
      <c r="L33" s="1116" t="n">
        <f aca="false">C33+D33+E33+F33-G33-H33-I33-J33-K33</f>
        <v>5</v>
      </c>
      <c r="M33" s="1116" t="n">
        <f aca="false">t10!AU31</f>
        <v>5</v>
      </c>
      <c r="N33" s="1116" t="str">
        <f aca="false">IF(C33&lt;(G33+H33+I33+J33+K33),"ERRORE","OK")</f>
        <v>OK</v>
      </c>
      <c r="O33" s="1117" t="str">
        <f aca="false">IF(L33=M33,"OK","ERRORE")</f>
        <v>OK</v>
      </c>
      <c r="P33" s="1115" t="n">
        <f aca="false">t1!M31</f>
        <v>1</v>
      </c>
      <c r="Q33" s="1115" t="n">
        <f aca="false">t3!N31</f>
        <v>0</v>
      </c>
      <c r="R33" s="1116" t="n">
        <f aca="false">t3!P31</f>
        <v>0</v>
      </c>
      <c r="S33" s="1116" t="n">
        <f aca="false">t3!R31</f>
        <v>0</v>
      </c>
      <c r="T33" s="1116" t="n">
        <f aca="false">t3!D31</f>
        <v>0</v>
      </c>
      <c r="U33" s="1116" t="n">
        <f aca="false">t3!F31</f>
        <v>0</v>
      </c>
      <c r="V33" s="1116" t="n">
        <f aca="false">t3!H31</f>
        <v>0</v>
      </c>
      <c r="W33" s="1116" t="n">
        <f aca="false">t3!J31</f>
        <v>0</v>
      </c>
      <c r="X33" s="1116" t="n">
        <f aca="false">t3!L31</f>
        <v>0</v>
      </c>
      <c r="Y33" s="1116" t="n">
        <f aca="false">P33+Q33+R33+S33-T33-U33-V33-W33-X33</f>
        <v>1</v>
      </c>
      <c r="Z33" s="1116" t="n">
        <f aca="false">t10!AV31</f>
        <v>1</v>
      </c>
      <c r="AA33" s="1116" t="str">
        <f aca="false">IF(P33&lt;(T33+U33+V33+W33+X33),"ERRORE","OK")</f>
        <v>OK</v>
      </c>
      <c r="AB33" s="1138" t="str">
        <f aca="false">IF(Y33=Z33,"OK","ERRORE")</f>
        <v>OK</v>
      </c>
    </row>
    <row r="34" customFormat="false" ht="14.1" hidden="false" customHeight="true" outlineLevel="0" collapsed="false">
      <c r="A34" s="1101" t="str">
        <f aca="false">t1!A32</f>
        <v>POSIZ. ECON. B7 - PROFILO  ACCESSO B1</v>
      </c>
      <c r="B34" s="1114" t="str">
        <f aca="false">t1!B32</f>
        <v>0B7000</v>
      </c>
      <c r="C34" s="1115" t="n">
        <f aca="false">t1!L32</f>
        <v>0</v>
      </c>
      <c r="D34" s="1115" t="n">
        <f aca="false">t3!M32</f>
        <v>0</v>
      </c>
      <c r="E34" s="1116" t="n">
        <f aca="false">t3!O32</f>
        <v>0</v>
      </c>
      <c r="F34" s="1116" t="n">
        <f aca="false">t3!Q32</f>
        <v>0</v>
      </c>
      <c r="G34" s="1116" t="n">
        <f aca="false">t3!C32</f>
        <v>0</v>
      </c>
      <c r="H34" s="1116" t="n">
        <f aca="false">t3!E32</f>
        <v>0</v>
      </c>
      <c r="I34" s="1116" t="n">
        <f aca="false">t3!G32</f>
        <v>0</v>
      </c>
      <c r="J34" s="1116" t="n">
        <f aca="false">t3!I32</f>
        <v>0</v>
      </c>
      <c r="K34" s="1116" t="n">
        <f aca="false">t3!K32</f>
        <v>0</v>
      </c>
      <c r="L34" s="1116" t="n">
        <f aca="false">C34+D34+E34+F34-G34-H34-I34-J34-K34</f>
        <v>0</v>
      </c>
      <c r="M34" s="1116" t="n">
        <f aca="false">t10!AU32</f>
        <v>0</v>
      </c>
      <c r="N34" s="1116" t="str">
        <f aca="false">IF(C34&lt;(G34+H34+I34+J34+K34),"ERRORE","OK")</f>
        <v>OK</v>
      </c>
      <c r="O34" s="1117" t="str">
        <f aca="false">IF(L34=M34,"OK","ERRORE")</f>
        <v>OK</v>
      </c>
      <c r="P34" s="1115" t="n">
        <f aca="false">t1!M32</f>
        <v>0</v>
      </c>
      <c r="Q34" s="1115" t="n">
        <f aca="false">t3!N32</f>
        <v>0</v>
      </c>
      <c r="R34" s="1116" t="n">
        <f aca="false">t3!P32</f>
        <v>0</v>
      </c>
      <c r="S34" s="1116" t="n">
        <f aca="false">t3!R32</f>
        <v>0</v>
      </c>
      <c r="T34" s="1116" t="n">
        <f aca="false">t3!D32</f>
        <v>0</v>
      </c>
      <c r="U34" s="1116" t="n">
        <f aca="false">t3!F32</f>
        <v>0</v>
      </c>
      <c r="V34" s="1116" t="n">
        <f aca="false">t3!H32</f>
        <v>0</v>
      </c>
      <c r="W34" s="1116" t="n">
        <f aca="false">t3!J32</f>
        <v>0</v>
      </c>
      <c r="X34" s="1116" t="n">
        <f aca="false">t3!L32</f>
        <v>0</v>
      </c>
      <c r="Y34" s="1116" t="n">
        <f aca="false">P34+Q34+R34+S34-T34-U34-V34-W34-X34</f>
        <v>0</v>
      </c>
      <c r="Z34" s="1116" t="n">
        <f aca="false">t10!AV32</f>
        <v>0</v>
      </c>
      <c r="AA34" s="1116" t="str">
        <f aca="false">IF(P34&lt;(T34+U34+V34+W34+X34),"ERRORE","OK")</f>
        <v>OK</v>
      </c>
      <c r="AB34" s="1138" t="str">
        <f aca="false">IF(Y34=Z34,"OK","ERRORE")</f>
        <v>OK</v>
      </c>
    </row>
    <row r="35" customFormat="false" ht="14.1" hidden="false" customHeight="true" outlineLevel="0" collapsed="false">
      <c r="A35" s="1101" t="str">
        <f aca="false">t1!A33</f>
        <v>POSIZ. ECON. B6 PROFILI ACCESSO B3</v>
      </c>
      <c r="B35" s="1114" t="str">
        <f aca="false">t1!B33</f>
        <v>038490</v>
      </c>
      <c r="C35" s="1115" t="n">
        <f aca="false">t1!L33</f>
        <v>0</v>
      </c>
      <c r="D35" s="1115" t="n">
        <f aca="false">t3!M33</f>
        <v>0</v>
      </c>
      <c r="E35" s="1116" t="n">
        <f aca="false">t3!O33</f>
        <v>0</v>
      </c>
      <c r="F35" s="1116" t="n">
        <f aca="false">t3!Q33</f>
        <v>0</v>
      </c>
      <c r="G35" s="1116" t="n">
        <f aca="false">t3!C33</f>
        <v>0</v>
      </c>
      <c r="H35" s="1116" t="n">
        <f aca="false">t3!E33</f>
        <v>0</v>
      </c>
      <c r="I35" s="1116" t="n">
        <f aca="false">t3!G33</f>
        <v>0</v>
      </c>
      <c r="J35" s="1116" t="n">
        <f aca="false">t3!I33</f>
        <v>0</v>
      </c>
      <c r="K35" s="1116" t="n">
        <f aca="false">t3!K33</f>
        <v>0</v>
      </c>
      <c r="L35" s="1116" t="n">
        <f aca="false">C35+D35+E35+F35-G35-H35-I35-J35-K35</f>
        <v>0</v>
      </c>
      <c r="M35" s="1116" t="n">
        <f aca="false">t10!AU33</f>
        <v>0</v>
      </c>
      <c r="N35" s="1116" t="str">
        <f aca="false">IF(C35&lt;(G35+H35+I35+J35+K35),"ERRORE","OK")</f>
        <v>OK</v>
      </c>
      <c r="O35" s="1117" t="str">
        <f aca="false">IF(L35=M35,"OK","ERRORE")</f>
        <v>OK</v>
      </c>
      <c r="P35" s="1115" t="n">
        <f aca="false">t1!M33</f>
        <v>0</v>
      </c>
      <c r="Q35" s="1115" t="n">
        <f aca="false">t3!N33</f>
        <v>0</v>
      </c>
      <c r="R35" s="1116" t="n">
        <f aca="false">t3!P33</f>
        <v>0</v>
      </c>
      <c r="S35" s="1116" t="n">
        <f aca="false">t3!R33</f>
        <v>0</v>
      </c>
      <c r="T35" s="1116" t="n">
        <f aca="false">t3!D33</f>
        <v>0</v>
      </c>
      <c r="U35" s="1116" t="n">
        <f aca="false">t3!F33</f>
        <v>0</v>
      </c>
      <c r="V35" s="1116" t="n">
        <f aca="false">t3!H33</f>
        <v>0</v>
      </c>
      <c r="W35" s="1116" t="n">
        <f aca="false">t3!J33</f>
        <v>0</v>
      </c>
      <c r="X35" s="1116" t="n">
        <f aca="false">t3!L33</f>
        <v>0</v>
      </c>
      <c r="Y35" s="1116" t="n">
        <f aca="false">P35+Q35+R35+S35-T35-U35-V35-W35-X35</f>
        <v>0</v>
      </c>
      <c r="Z35" s="1116" t="n">
        <f aca="false">t10!AV33</f>
        <v>0</v>
      </c>
      <c r="AA35" s="1116" t="str">
        <f aca="false">IF(P35&lt;(T35+U35+V35+W35+X35),"ERRORE","OK")</f>
        <v>OK</v>
      </c>
      <c r="AB35" s="1138" t="str">
        <f aca="false">IF(Y35=Z35,"OK","ERRORE")</f>
        <v>OK</v>
      </c>
    </row>
    <row r="36" customFormat="false" ht="14.1" hidden="false" customHeight="true" outlineLevel="0" collapsed="false">
      <c r="A36" s="1101" t="str">
        <f aca="false">t1!A34</f>
        <v>POSIZ. ECON. B6 PROFILI ACCESSO B1</v>
      </c>
      <c r="B36" s="1114" t="str">
        <f aca="false">t1!B34</f>
        <v>038491</v>
      </c>
      <c r="C36" s="1115" t="n">
        <f aca="false">t1!L34</f>
        <v>0</v>
      </c>
      <c r="D36" s="1115" t="n">
        <f aca="false">t3!M34</f>
        <v>0</v>
      </c>
      <c r="E36" s="1116" t="n">
        <f aca="false">t3!O34</f>
        <v>0</v>
      </c>
      <c r="F36" s="1116" t="n">
        <f aca="false">t3!Q34</f>
        <v>0</v>
      </c>
      <c r="G36" s="1116" t="n">
        <f aca="false">t3!C34</f>
        <v>0</v>
      </c>
      <c r="H36" s="1116" t="n">
        <f aca="false">t3!E34</f>
        <v>0</v>
      </c>
      <c r="I36" s="1116" t="n">
        <f aca="false">t3!G34</f>
        <v>0</v>
      </c>
      <c r="J36" s="1116" t="n">
        <f aca="false">t3!I34</f>
        <v>0</v>
      </c>
      <c r="K36" s="1116" t="n">
        <f aca="false">t3!K34</f>
        <v>0</v>
      </c>
      <c r="L36" s="1116" t="n">
        <f aca="false">C36+D36+E36+F36-G36-H36-I36-J36-K36</f>
        <v>0</v>
      </c>
      <c r="M36" s="1116" t="n">
        <f aca="false">t10!AU34</f>
        <v>0</v>
      </c>
      <c r="N36" s="1116" t="str">
        <f aca="false">IF(C36&lt;(G36+H36+I36+J36+K36),"ERRORE","OK")</f>
        <v>OK</v>
      </c>
      <c r="O36" s="1117" t="str">
        <f aca="false">IF(L36=M36,"OK","ERRORE")</f>
        <v>OK</v>
      </c>
      <c r="P36" s="1115" t="n">
        <f aca="false">t1!M34</f>
        <v>0</v>
      </c>
      <c r="Q36" s="1115" t="n">
        <f aca="false">t3!N34</f>
        <v>0</v>
      </c>
      <c r="R36" s="1116" t="n">
        <f aca="false">t3!P34</f>
        <v>0</v>
      </c>
      <c r="S36" s="1116" t="n">
        <f aca="false">t3!R34</f>
        <v>0</v>
      </c>
      <c r="T36" s="1116" t="n">
        <f aca="false">t3!D34</f>
        <v>0</v>
      </c>
      <c r="U36" s="1116" t="n">
        <f aca="false">t3!F34</f>
        <v>0</v>
      </c>
      <c r="V36" s="1116" t="n">
        <f aca="false">t3!H34</f>
        <v>0</v>
      </c>
      <c r="W36" s="1116" t="n">
        <f aca="false">t3!J34</f>
        <v>0</v>
      </c>
      <c r="X36" s="1116" t="n">
        <f aca="false">t3!L34</f>
        <v>0</v>
      </c>
      <c r="Y36" s="1116" t="n">
        <f aca="false">P36+Q36+R36+S36-T36-U36-V36-W36-X36</f>
        <v>0</v>
      </c>
      <c r="Z36" s="1116" t="n">
        <f aca="false">t10!AV34</f>
        <v>0</v>
      </c>
      <c r="AA36" s="1116" t="str">
        <f aca="false">IF(P36&lt;(T36+U36+V36+W36+X36),"ERRORE","OK")</f>
        <v>OK</v>
      </c>
      <c r="AB36" s="1138" t="str">
        <f aca="false">IF(Y36=Z36,"OK","ERRORE")</f>
        <v>OK</v>
      </c>
    </row>
    <row r="37" customFormat="false" ht="14.1" hidden="false" customHeight="true" outlineLevel="0" collapsed="false">
      <c r="A37" s="1101" t="str">
        <f aca="false">t1!A35</f>
        <v>POSIZ. ECON. B5 PROFILI ACCESSO B3</v>
      </c>
      <c r="B37" s="1114" t="str">
        <f aca="false">t1!B35</f>
        <v>037492</v>
      </c>
      <c r="C37" s="1115" t="n">
        <f aca="false">t1!L35</f>
        <v>4</v>
      </c>
      <c r="D37" s="1115" t="n">
        <f aca="false">t3!M35</f>
        <v>0</v>
      </c>
      <c r="E37" s="1116" t="n">
        <f aca="false">t3!O35</f>
        <v>0</v>
      </c>
      <c r="F37" s="1116" t="n">
        <f aca="false">t3!Q35</f>
        <v>0</v>
      </c>
      <c r="G37" s="1116" t="n">
        <f aca="false">t3!C35</f>
        <v>0</v>
      </c>
      <c r="H37" s="1116" t="n">
        <f aca="false">t3!E35</f>
        <v>0</v>
      </c>
      <c r="I37" s="1116" t="n">
        <f aca="false">t3!G35</f>
        <v>0</v>
      </c>
      <c r="J37" s="1116" t="n">
        <f aca="false">t3!I35</f>
        <v>0</v>
      </c>
      <c r="K37" s="1116" t="n">
        <f aca="false">t3!K35</f>
        <v>0</v>
      </c>
      <c r="L37" s="1116" t="n">
        <f aca="false">C37+D37+E37+F37-G37-H37-I37-J37-K37</f>
        <v>4</v>
      </c>
      <c r="M37" s="1116" t="n">
        <f aca="false">t10!AU35</f>
        <v>4</v>
      </c>
      <c r="N37" s="1116" t="str">
        <f aca="false">IF(C37&lt;(G37+H37+I37+J37+K37),"ERRORE","OK")</f>
        <v>OK</v>
      </c>
      <c r="O37" s="1117" t="str">
        <f aca="false">IF(L37=M37,"OK","ERRORE")</f>
        <v>OK</v>
      </c>
      <c r="P37" s="1115" t="n">
        <f aca="false">t1!M35</f>
        <v>1</v>
      </c>
      <c r="Q37" s="1115" t="n">
        <f aca="false">t3!N35</f>
        <v>0</v>
      </c>
      <c r="R37" s="1116" t="n">
        <f aca="false">t3!P35</f>
        <v>0</v>
      </c>
      <c r="S37" s="1116" t="n">
        <f aca="false">t3!R35</f>
        <v>0</v>
      </c>
      <c r="T37" s="1116" t="n">
        <f aca="false">t3!D35</f>
        <v>1</v>
      </c>
      <c r="U37" s="1116" t="n">
        <f aca="false">t3!F35</f>
        <v>0</v>
      </c>
      <c r="V37" s="1116" t="n">
        <f aca="false">t3!H35</f>
        <v>0</v>
      </c>
      <c r="W37" s="1116" t="n">
        <f aca="false">t3!J35</f>
        <v>0</v>
      </c>
      <c r="X37" s="1116" t="n">
        <f aca="false">t3!L35</f>
        <v>0</v>
      </c>
      <c r="Y37" s="1116" t="n">
        <f aca="false">P37+Q37+R37+S37-T37-U37-V37-W37-X37</f>
        <v>0</v>
      </c>
      <c r="Z37" s="1116" t="n">
        <f aca="false">t10!AV35</f>
        <v>0</v>
      </c>
      <c r="AA37" s="1116" t="str">
        <f aca="false">IF(P37&lt;(T37+U37+V37+W37+X37),"ERRORE","OK")</f>
        <v>OK</v>
      </c>
      <c r="AB37" s="1138" t="str">
        <f aca="false">IF(Y37=Z37,"OK","ERRORE")</f>
        <v>OK</v>
      </c>
    </row>
    <row r="38" customFormat="false" ht="14.1" hidden="false" customHeight="true" outlineLevel="0" collapsed="false">
      <c r="A38" s="1101" t="str">
        <f aca="false">t1!A36</f>
        <v>POSIZ. ECON. B5 PROFILI ACCESSO B1</v>
      </c>
      <c r="B38" s="1114" t="str">
        <f aca="false">t1!B36</f>
        <v>037493</v>
      </c>
      <c r="C38" s="1115" t="n">
        <f aca="false">t1!L36</f>
        <v>0</v>
      </c>
      <c r="D38" s="1115" t="n">
        <f aca="false">t3!M36</f>
        <v>0</v>
      </c>
      <c r="E38" s="1116" t="n">
        <f aca="false">t3!O36</f>
        <v>0</v>
      </c>
      <c r="F38" s="1116" t="n">
        <f aca="false">t3!Q36</f>
        <v>0</v>
      </c>
      <c r="G38" s="1116" t="n">
        <f aca="false">t3!C36</f>
        <v>0</v>
      </c>
      <c r="H38" s="1116" t="n">
        <f aca="false">t3!E36</f>
        <v>0</v>
      </c>
      <c r="I38" s="1116" t="n">
        <f aca="false">t3!G36</f>
        <v>0</v>
      </c>
      <c r="J38" s="1116" t="n">
        <f aca="false">t3!I36</f>
        <v>0</v>
      </c>
      <c r="K38" s="1116" t="n">
        <f aca="false">t3!K36</f>
        <v>0</v>
      </c>
      <c r="L38" s="1116" t="n">
        <f aca="false">C38+D38+E38+F38-G38-H38-I38-J38-K38</f>
        <v>0</v>
      </c>
      <c r="M38" s="1116" t="n">
        <f aca="false">t10!AU36</f>
        <v>0</v>
      </c>
      <c r="N38" s="1116" t="str">
        <f aca="false">IF(C38&lt;(G38+H38+I38+J38+K38),"ERRORE","OK")</f>
        <v>OK</v>
      </c>
      <c r="O38" s="1117" t="str">
        <f aca="false">IF(L38=M38,"OK","ERRORE")</f>
        <v>OK</v>
      </c>
      <c r="P38" s="1115" t="n">
        <f aca="false">t1!M36</f>
        <v>0</v>
      </c>
      <c r="Q38" s="1115" t="n">
        <f aca="false">t3!N36</f>
        <v>0</v>
      </c>
      <c r="R38" s="1116" t="n">
        <f aca="false">t3!P36</f>
        <v>0</v>
      </c>
      <c r="S38" s="1116" t="n">
        <f aca="false">t3!R36</f>
        <v>0</v>
      </c>
      <c r="T38" s="1116" t="n">
        <f aca="false">t3!D36</f>
        <v>0</v>
      </c>
      <c r="U38" s="1116" t="n">
        <f aca="false">t3!F36</f>
        <v>0</v>
      </c>
      <c r="V38" s="1116" t="n">
        <f aca="false">t3!H36</f>
        <v>0</v>
      </c>
      <c r="W38" s="1116" t="n">
        <f aca="false">t3!J36</f>
        <v>0</v>
      </c>
      <c r="X38" s="1116" t="n">
        <f aca="false">t3!L36</f>
        <v>0</v>
      </c>
      <c r="Y38" s="1116" t="n">
        <f aca="false">P38+Q38+R38+S38-T38-U38-V38-W38-X38</f>
        <v>0</v>
      </c>
      <c r="Z38" s="1116" t="n">
        <f aca="false">t10!AV36</f>
        <v>0</v>
      </c>
      <c r="AA38" s="1116" t="str">
        <f aca="false">IF(P38&lt;(T38+U38+V38+W38+X38),"ERRORE","OK")</f>
        <v>OK</v>
      </c>
      <c r="AB38" s="1138" t="str">
        <f aca="false">IF(Y38=Z38,"OK","ERRORE")</f>
        <v>OK</v>
      </c>
    </row>
    <row r="39" customFormat="false" ht="14.1" hidden="false" customHeight="true" outlineLevel="0" collapsed="false">
      <c r="A39" s="1101" t="str">
        <f aca="false">t1!A37</f>
        <v>POSIZ. ECON. B4 PROFILI ACCESSO B3</v>
      </c>
      <c r="B39" s="1114" t="str">
        <f aca="false">t1!B37</f>
        <v>036494</v>
      </c>
      <c r="C39" s="1115" t="n">
        <f aca="false">t1!L37</f>
        <v>1</v>
      </c>
      <c r="D39" s="1115" t="n">
        <f aca="false">t3!M37</f>
        <v>0</v>
      </c>
      <c r="E39" s="1116" t="n">
        <f aca="false">t3!O37</f>
        <v>0</v>
      </c>
      <c r="F39" s="1116" t="n">
        <f aca="false">t3!Q37</f>
        <v>0</v>
      </c>
      <c r="G39" s="1116" t="n">
        <f aca="false">t3!C37</f>
        <v>0</v>
      </c>
      <c r="H39" s="1116" t="n">
        <f aca="false">t3!E37</f>
        <v>0</v>
      </c>
      <c r="I39" s="1116" t="n">
        <f aca="false">t3!G37</f>
        <v>0</v>
      </c>
      <c r="J39" s="1116" t="n">
        <f aca="false">t3!I37</f>
        <v>0</v>
      </c>
      <c r="K39" s="1116" t="n">
        <f aca="false">t3!K37</f>
        <v>0</v>
      </c>
      <c r="L39" s="1116" t="n">
        <f aca="false">C39+D39+E39+F39-G39-H39-I39-J39-K39</f>
        <v>1</v>
      </c>
      <c r="M39" s="1116" t="n">
        <f aca="false">t10!AU37</f>
        <v>1</v>
      </c>
      <c r="N39" s="1116" t="str">
        <f aca="false">IF(C39&lt;(G39+H39+I39+J39+K39),"ERRORE","OK")</f>
        <v>OK</v>
      </c>
      <c r="O39" s="1117" t="str">
        <f aca="false">IF(L39=M39,"OK","ERRORE")</f>
        <v>OK</v>
      </c>
      <c r="P39" s="1115" t="n">
        <f aca="false">t1!M37</f>
        <v>0</v>
      </c>
      <c r="Q39" s="1115" t="n">
        <f aca="false">t3!N37</f>
        <v>0</v>
      </c>
      <c r="R39" s="1116" t="n">
        <f aca="false">t3!P37</f>
        <v>0</v>
      </c>
      <c r="S39" s="1116" t="n">
        <f aca="false">t3!R37</f>
        <v>0</v>
      </c>
      <c r="T39" s="1116" t="n">
        <f aca="false">t3!D37</f>
        <v>0</v>
      </c>
      <c r="U39" s="1116" t="n">
        <f aca="false">t3!F37</f>
        <v>0</v>
      </c>
      <c r="V39" s="1116" t="n">
        <f aca="false">t3!H37</f>
        <v>0</v>
      </c>
      <c r="W39" s="1116" t="n">
        <f aca="false">t3!J37</f>
        <v>0</v>
      </c>
      <c r="X39" s="1116" t="n">
        <f aca="false">t3!L37</f>
        <v>0</v>
      </c>
      <c r="Y39" s="1116" t="n">
        <f aca="false">P39+Q39+R39+S39-T39-U39-V39-W39-X39</f>
        <v>0</v>
      </c>
      <c r="Z39" s="1116" t="n">
        <f aca="false">t10!AV37</f>
        <v>0</v>
      </c>
      <c r="AA39" s="1116" t="str">
        <f aca="false">IF(P39&lt;(T39+U39+V39+W39+X39),"ERRORE","OK")</f>
        <v>OK</v>
      </c>
      <c r="AB39" s="1138" t="str">
        <f aca="false">IF(Y39=Z39,"OK","ERRORE")</f>
        <v>OK</v>
      </c>
    </row>
    <row r="40" customFormat="false" ht="14.1" hidden="false" customHeight="true" outlineLevel="0" collapsed="false">
      <c r="A40" s="1101" t="str">
        <f aca="false">t1!A38</f>
        <v>POSIZ. ECON. B4 PROFILI ACCESSO B1</v>
      </c>
      <c r="B40" s="1114" t="str">
        <f aca="false">t1!B38</f>
        <v>036495</v>
      </c>
      <c r="C40" s="1115" t="n">
        <f aca="false">t1!L38</f>
        <v>1</v>
      </c>
      <c r="D40" s="1115" t="n">
        <f aca="false">t3!M38</f>
        <v>0</v>
      </c>
      <c r="E40" s="1116" t="n">
        <f aca="false">t3!O38</f>
        <v>0</v>
      </c>
      <c r="F40" s="1116" t="n">
        <f aca="false">t3!Q38</f>
        <v>0</v>
      </c>
      <c r="G40" s="1116" t="n">
        <f aca="false">t3!C38</f>
        <v>0</v>
      </c>
      <c r="H40" s="1116" t="n">
        <f aca="false">t3!E38</f>
        <v>0</v>
      </c>
      <c r="I40" s="1116" t="n">
        <f aca="false">t3!G38</f>
        <v>0</v>
      </c>
      <c r="J40" s="1116" t="n">
        <f aca="false">t3!I38</f>
        <v>0</v>
      </c>
      <c r="K40" s="1116" t="n">
        <f aca="false">t3!K38</f>
        <v>0</v>
      </c>
      <c r="L40" s="1116" t="n">
        <f aca="false">C40+D40+E40+F40-G40-H40-I40-J40-K40</f>
        <v>1</v>
      </c>
      <c r="M40" s="1116" t="n">
        <f aca="false">t10!AU38</f>
        <v>1</v>
      </c>
      <c r="N40" s="1116" t="str">
        <f aca="false">IF(C40&lt;(G40+H40+I40+J40+K40),"ERRORE","OK")</f>
        <v>OK</v>
      </c>
      <c r="O40" s="1117" t="str">
        <f aca="false">IF(L40=M40,"OK","ERRORE")</f>
        <v>OK</v>
      </c>
      <c r="P40" s="1115" t="n">
        <f aca="false">t1!M38</f>
        <v>1</v>
      </c>
      <c r="Q40" s="1115" t="n">
        <f aca="false">t3!N38</f>
        <v>0</v>
      </c>
      <c r="R40" s="1116" t="n">
        <f aca="false">t3!P38</f>
        <v>0</v>
      </c>
      <c r="S40" s="1116" t="n">
        <f aca="false">t3!R38</f>
        <v>0</v>
      </c>
      <c r="T40" s="1116" t="n">
        <f aca="false">t3!D38</f>
        <v>0</v>
      </c>
      <c r="U40" s="1116" t="n">
        <f aca="false">t3!F38</f>
        <v>0</v>
      </c>
      <c r="V40" s="1116" t="n">
        <f aca="false">t3!H38</f>
        <v>0</v>
      </c>
      <c r="W40" s="1116" t="n">
        <f aca="false">t3!J38</f>
        <v>0</v>
      </c>
      <c r="X40" s="1116" t="n">
        <f aca="false">t3!L38</f>
        <v>0</v>
      </c>
      <c r="Y40" s="1116" t="n">
        <f aca="false">P40+Q40+R40+S40-T40-U40-V40-W40-X40</f>
        <v>1</v>
      </c>
      <c r="Z40" s="1116" t="n">
        <f aca="false">t10!AV38</f>
        <v>1</v>
      </c>
      <c r="AA40" s="1116" t="str">
        <f aca="false">IF(P40&lt;(T40+U40+V40+W40+X40),"ERRORE","OK")</f>
        <v>OK</v>
      </c>
      <c r="AB40" s="1138" t="str">
        <f aca="false">IF(Y40=Z40,"OK","ERRORE")</f>
        <v>OK</v>
      </c>
    </row>
    <row r="41" customFormat="false" ht="14.1" hidden="false" customHeight="true" outlineLevel="0" collapsed="false">
      <c r="A41" s="1101" t="str">
        <f aca="false">t1!A39</f>
        <v>POSIZIONE ECONOMICA DI ACCESSO B3</v>
      </c>
      <c r="B41" s="1114" t="str">
        <f aca="false">t1!B39</f>
        <v>055000</v>
      </c>
      <c r="C41" s="1115" t="n">
        <f aca="false">t1!L39</f>
        <v>0</v>
      </c>
      <c r="D41" s="1115" t="n">
        <f aca="false">t3!M39</f>
        <v>0</v>
      </c>
      <c r="E41" s="1116" t="n">
        <f aca="false">t3!O39</f>
        <v>0</v>
      </c>
      <c r="F41" s="1116" t="n">
        <f aca="false">t3!Q39</f>
        <v>0</v>
      </c>
      <c r="G41" s="1116" t="n">
        <f aca="false">t3!C39</f>
        <v>0</v>
      </c>
      <c r="H41" s="1116" t="n">
        <f aca="false">t3!E39</f>
        <v>0</v>
      </c>
      <c r="I41" s="1116" t="n">
        <f aca="false">t3!G39</f>
        <v>0</v>
      </c>
      <c r="J41" s="1116" t="n">
        <f aca="false">t3!I39</f>
        <v>0</v>
      </c>
      <c r="K41" s="1116" t="n">
        <f aca="false">t3!K39</f>
        <v>0</v>
      </c>
      <c r="L41" s="1116" t="n">
        <f aca="false">C41+D41+E41+F41-G41-H41-I41-J41-K41</f>
        <v>0</v>
      </c>
      <c r="M41" s="1116" t="n">
        <f aca="false">t10!AU39</f>
        <v>0</v>
      </c>
      <c r="N41" s="1116" t="str">
        <f aca="false">IF(C41&lt;(G41+H41+I41+J41+K41),"ERRORE","OK")</f>
        <v>OK</v>
      </c>
      <c r="O41" s="1117" t="str">
        <f aca="false">IF(L41=M41,"OK","ERRORE")</f>
        <v>OK</v>
      </c>
      <c r="P41" s="1115" t="n">
        <f aca="false">t1!M39</f>
        <v>0</v>
      </c>
      <c r="Q41" s="1115" t="n">
        <f aca="false">t3!N39</f>
        <v>0</v>
      </c>
      <c r="R41" s="1116" t="n">
        <f aca="false">t3!P39</f>
        <v>0</v>
      </c>
      <c r="S41" s="1116" t="n">
        <f aca="false">t3!R39</f>
        <v>0</v>
      </c>
      <c r="T41" s="1116" t="n">
        <f aca="false">t3!D39</f>
        <v>0</v>
      </c>
      <c r="U41" s="1116" t="n">
        <f aca="false">t3!F39</f>
        <v>0</v>
      </c>
      <c r="V41" s="1116" t="n">
        <f aca="false">t3!H39</f>
        <v>0</v>
      </c>
      <c r="W41" s="1116" t="n">
        <f aca="false">t3!J39</f>
        <v>0</v>
      </c>
      <c r="X41" s="1116" t="n">
        <f aca="false">t3!L39</f>
        <v>0</v>
      </c>
      <c r="Y41" s="1116" t="n">
        <f aca="false">P41+Q41+R41+S41-T41-U41-V41-W41-X41</f>
        <v>0</v>
      </c>
      <c r="Z41" s="1116" t="n">
        <f aca="false">t10!AV39</f>
        <v>0</v>
      </c>
      <c r="AA41" s="1116" t="str">
        <f aca="false">IF(P41&lt;(T41+U41+V41+W41+X41),"ERRORE","OK")</f>
        <v>OK</v>
      </c>
      <c r="AB41" s="1138" t="str">
        <f aca="false">IF(Y41=Z41,"OK","ERRORE")</f>
        <v>OK</v>
      </c>
    </row>
    <row r="42" customFormat="false" ht="14.1" hidden="false" customHeight="true" outlineLevel="0" collapsed="false">
      <c r="A42" s="1101" t="str">
        <f aca="false">t1!A40</f>
        <v>POSIZIONE ECONOMICA B3</v>
      </c>
      <c r="B42" s="1114" t="str">
        <f aca="false">t1!B40</f>
        <v>034000</v>
      </c>
      <c r="C42" s="1115" t="n">
        <f aca="false">t1!L40</f>
        <v>1</v>
      </c>
      <c r="D42" s="1115" t="n">
        <f aca="false">t3!M40</f>
        <v>0</v>
      </c>
      <c r="E42" s="1116" t="n">
        <f aca="false">t3!O40</f>
        <v>0</v>
      </c>
      <c r="F42" s="1116" t="n">
        <f aca="false">t3!Q40</f>
        <v>0</v>
      </c>
      <c r="G42" s="1116" t="n">
        <f aca="false">t3!C40</f>
        <v>0</v>
      </c>
      <c r="H42" s="1116" t="n">
        <f aca="false">t3!E40</f>
        <v>0</v>
      </c>
      <c r="I42" s="1116" t="n">
        <f aca="false">t3!G40</f>
        <v>0</v>
      </c>
      <c r="J42" s="1116" t="n">
        <f aca="false">t3!I40</f>
        <v>0</v>
      </c>
      <c r="K42" s="1116" t="n">
        <f aca="false">t3!K40</f>
        <v>0</v>
      </c>
      <c r="L42" s="1116" t="n">
        <f aca="false">C42+D42+E42+F42-G42-H42-I42-J42-K42</f>
        <v>1</v>
      </c>
      <c r="M42" s="1116" t="n">
        <f aca="false">t10!AU40</f>
        <v>1</v>
      </c>
      <c r="N42" s="1116" t="str">
        <f aca="false">IF(C42&lt;(G42+H42+I42+J42+K42),"ERRORE","OK")</f>
        <v>OK</v>
      </c>
      <c r="O42" s="1117" t="str">
        <f aca="false">IF(L42=M42,"OK","ERRORE")</f>
        <v>OK</v>
      </c>
      <c r="P42" s="1115" t="n">
        <f aca="false">t1!M40</f>
        <v>1</v>
      </c>
      <c r="Q42" s="1115" t="n">
        <f aca="false">t3!N40</f>
        <v>0</v>
      </c>
      <c r="R42" s="1116" t="n">
        <f aca="false">t3!P40</f>
        <v>0</v>
      </c>
      <c r="S42" s="1116" t="n">
        <f aca="false">t3!R40</f>
        <v>0</v>
      </c>
      <c r="T42" s="1116" t="n">
        <f aca="false">t3!D40</f>
        <v>1</v>
      </c>
      <c r="U42" s="1116" t="n">
        <f aca="false">t3!F40</f>
        <v>0</v>
      </c>
      <c r="V42" s="1116" t="n">
        <f aca="false">t3!H40</f>
        <v>0</v>
      </c>
      <c r="W42" s="1116" t="n">
        <f aca="false">t3!J40</f>
        <v>0</v>
      </c>
      <c r="X42" s="1116" t="n">
        <f aca="false">t3!L40</f>
        <v>0</v>
      </c>
      <c r="Y42" s="1116" t="n">
        <f aca="false">P42+Q42+R42+S42-T42-U42-V42-W42-X42</f>
        <v>0</v>
      </c>
      <c r="Z42" s="1116" t="n">
        <f aca="false">t10!AV40</f>
        <v>0</v>
      </c>
      <c r="AA42" s="1116" t="str">
        <f aca="false">IF(P42&lt;(T42+U42+V42+W42+X42),"ERRORE","OK")</f>
        <v>OK</v>
      </c>
      <c r="AB42" s="1138" t="str">
        <f aca="false">IF(Y42=Z42,"OK","ERRORE")</f>
        <v>OK</v>
      </c>
    </row>
    <row r="43" customFormat="false" ht="14.1" hidden="false" customHeight="true" outlineLevel="0" collapsed="false">
      <c r="A43" s="1101" t="str">
        <f aca="false">t1!A41</f>
        <v>POSIZIONE ECONOMICA B2</v>
      </c>
      <c r="B43" s="1114" t="str">
        <f aca="false">t1!B41</f>
        <v>032000</v>
      </c>
      <c r="C43" s="1115" t="n">
        <f aca="false">t1!L41</f>
        <v>1</v>
      </c>
      <c r="D43" s="1115" t="n">
        <f aca="false">t3!M41</f>
        <v>0</v>
      </c>
      <c r="E43" s="1116" t="n">
        <f aca="false">t3!O41</f>
        <v>0</v>
      </c>
      <c r="F43" s="1116" t="n">
        <f aca="false">t3!Q41</f>
        <v>0</v>
      </c>
      <c r="G43" s="1116" t="n">
        <f aca="false">t3!C41</f>
        <v>0</v>
      </c>
      <c r="H43" s="1116" t="n">
        <f aca="false">t3!E41</f>
        <v>0</v>
      </c>
      <c r="I43" s="1116" t="n">
        <f aca="false">t3!G41</f>
        <v>0</v>
      </c>
      <c r="J43" s="1116" t="n">
        <f aca="false">t3!I41</f>
        <v>0</v>
      </c>
      <c r="K43" s="1116" t="n">
        <f aca="false">t3!K41</f>
        <v>0</v>
      </c>
      <c r="L43" s="1116" t="n">
        <f aca="false">C43+D43+E43+F43-G43-H43-I43-J43-K43</f>
        <v>1</v>
      </c>
      <c r="M43" s="1116" t="n">
        <f aca="false">t10!AU41</f>
        <v>1</v>
      </c>
      <c r="N43" s="1116" t="str">
        <f aca="false">IF(C43&lt;(G43+H43+I43+J43+K43),"ERRORE","OK")</f>
        <v>OK</v>
      </c>
      <c r="O43" s="1117" t="str">
        <f aca="false">IF(L43=M43,"OK","ERRORE")</f>
        <v>OK</v>
      </c>
      <c r="P43" s="1115" t="n">
        <f aca="false">t1!M41</f>
        <v>1</v>
      </c>
      <c r="Q43" s="1115" t="n">
        <f aca="false">t3!N41</f>
        <v>0</v>
      </c>
      <c r="R43" s="1116" t="n">
        <f aca="false">t3!P41</f>
        <v>0</v>
      </c>
      <c r="S43" s="1116" t="n">
        <f aca="false">t3!R41</f>
        <v>0</v>
      </c>
      <c r="T43" s="1116" t="n">
        <f aca="false">t3!D41</f>
        <v>0</v>
      </c>
      <c r="U43" s="1116" t="n">
        <f aca="false">t3!F41</f>
        <v>0</v>
      </c>
      <c r="V43" s="1116" t="n">
        <f aca="false">t3!H41</f>
        <v>0</v>
      </c>
      <c r="W43" s="1116" t="n">
        <f aca="false">t3!J41</f>
        <v>0</v>
      </c>
      <c r="X43" s="1116" t="n">
        <f aca="false">t3!L41</f>
        <v>0</v>
      </c>
      <c r="Y43" s="1116" t="n">
        <f aca="false">P43+Q43+R43+S43-T43-U43-V43-W43-X43</f>
        <v>1</v>
      </c>
      <c r="Z43" s="1116" t="n">
        <f aca="false">t10!AV41</f>
        <v>1</v>
      </c>
      <c r="AA43" s="1116" t="str">
        <f aca="false">IF(P43&lt;(T43+U43+V43+W43+X43),"ERRORE","OK")</f>
        <v>OK</v>
      </c>
      <c r="AB43" s="1138" t="str">
        <f aca="false">IF(Y43=Z43,"OK","ERRORE")</f>
        <v>OK</v>
      </c>
    </row>
    <row r="44" customFormat="false" ht="14.1" hidden="false" customHeight="true" outlineLevel="0" collapsed="false">
      <c r="A44" s="1101" t="str">
        <f aca="false">t1!A42</f>
        <v>POSIZIONE ECONOMICA DI ACCESSO B1</v>
      </c>
      <c r="B44" s="1114" t="str">
        <f aca="false">t1!B42</f>
        <v>054000</v>
      </c>
      <c r="C44" s="1115" t="n">
        <f aca="false">t1!L42</f>
        <v>0</v>
      </c>
      <c r="D44" s="1115" t="n">
        <f aca="false">t3!M42</f>
        <v>0</v>
      </c>
      <c r="E44" s="1116" t="n">
        <f aca="false">t3!O42</f>
        <v>0</v>
      </c>
      <c r="F44" s="1116" t="n">
        <f aca="false">t3!Q42</f>
        <v>0</v>
      </c>
      <c r="G44" s="1116" t="n">
        <f aca="false">t3!C42</f>
        <v>0</v>
      </c>
      <c r="H44" s="1116" t="n">
        <f aca="false">t3!E42</f>
        <v>0</v>
      </c>
      <c r="I44" s="1116" t="n">
        <f aca="false">t3!G42</f>
        <v>0</v>
      </c>
      <c r="J44" s="1116" t="n">
        <f aca="false">t3!I42</f>
        <v>0</v>
      </c>
      <c r="K44" s="1116" t="n">
        <f aca="false">t3!K42</f>
        <v>0</v>
      </c>
      <c r="L44" s="1116" t="n">
        <f aca="false">C44+D44+E44+F44-G44-H44-I44-J44-K44</f>
        <v>0</v>
      </c>
      <c r="M44" s="1116" t="n">
        <f aca="false">t10!AU42</f>
        <v>0</v>
      </c>
      <c r="N44" s="1116" t="str">
        <f aca="false">IF(C44&lt;(G44+H44+I44+J44+K44),"ERRORE","OK")</f>
        <v>OK</v>
      </c>
      <c r="O44" s="1117" t="str">
        <f aca="false">IF(L44=M44,"OK","ERRORE")</f>
        <v>OK</v>
      </c>
      <c r="P44" s="1115" t="n">
        <f aca="false">t1!M42</f>
        <v>0</v>
      </c>
      <c r="Q44" s="1115" t="n">
        <f aca="false">t3!N42</f>
        <v>0</v>
      </c>
      <c r="R44" s="1116" t="n">
        <f aca="false">t3!P42</f>
        <v>0</v>
      </c>
      <c r="S44" s="1116" t="n">
        <f aca="false">t3!R42</f>
        <v>0</v>
      </c>
      <c r="T44" s="1116" t="n">
        <f aca="false">t3!D42</f>
        <v>0</v>
      </c>
      <c r="U44" s="1116" t="n">
        <f aca="false">t3!F42</f>
        <v>0</v>
      </c>
      <c r="V44" s="1116" t="n">
        <f aca="false">t3!H42</f>
        <v>0</v>
      </c>
      <c r="W44" s="1116" t="n">
        <f aca="false">t3!J42</f>
        <v>0</v>
      </c>
      <c r="X44" s="1116" t="n">
        <f aca="false">t3!L42</f>
        <v>0</v>
      </c>
      <c r="Y44" s="1116" t="n">
        <f aca="false">P44+Q44+R44+S44-T44-U44-V44-W44-X44</f>
        <v>0</v>
      </c>
      <c r="Z44" s="1116" t="n">
        <f aca="false">t10!AV42</f>
        <v>0</v>
      </c>
      <c r="AA44" s="1116" t="str">
        <f aca="false">IF(P44&lt;(T44+U44+V44+W44+X44),"ERRORE","OK")</f>
        <v>OK</v>
      </c>
      <c r="AB44" s="1138" t="str">
        <f aca="false">IF(Y44=Z44,"OK","ERRORE")</f>
        <v>OK</v>
      </c>
    </row>
    <row r="45" customFormat="false" ht="14.1" hidden="false" customHeight="true" outlineLevel="0" collapsed="false">
      <c r="A45" s="1101" t="str">
        <f aca="false">t1!A43</f>
        <v>POSIZIONE ECONOMICA A5</v>
      </c>
      <c r="B45" s="1114" t="str">
        <f aca="false">t1!B43</f>
        <v>0A5000</v>
      </c>
      <c r="C45" s="1115" t="n">
        <f aca="false">t1!L43</f>
        <v>0</v>
      </c>
      <c r="D45" s="1115" t="n">
        <f aca="false">t3!M43</f>
        <v>0</v>
      </c>
      <c r="E45" s="1116" t="n">
        <f aca="false">t3!O43</f>
        <v>0</v>
      </c>
      <c r="F45" s="1116" t="n">
        <f aca="false">t3!Q43</f>
        <v>0</v>
      </c>
      <c r="G45" s="1116" t="n">
        <f aca="false">t3!C43</f>
        <v>0</v>
      </c>
      <c r="H45" s="1116" t="n">
        <f aca="false">t3!E43</f>
        <v>0</v>
      </c>
      <c r="I45" s="1116" t="n">
        <f aca="false">t3!G43</f>
        <v>0</v>
      </c>
      <c r="J45" s="1116" t="n">
        <f aca="false">t3!I43</f>
        <v>0</v>
      </c>
      <c r="K45" s="1116" t="n">
        <f aca="false">t3!K43</f>
        <v>0</v>
      </c>
      <c r="L45" s="1116" t="n">
        <f aca="false">C45+D45+E45+F45-G45-H45-I45-J45-K45</f>
        <v>0</v>
      </c>
      <c r="M45" s="1116" t="n">
        <f aca="false">t10!AU43</f>
        <v>0</v>
      </c>
      <c r="N45" s="1116" t="str">
        <f aca="false">IF(C45&lt;(G45+H45+I45+J45+K45),"ERRORE","OK")</f>
        <v>OK</v>
      </c>
      <c r="O45" s="1117" t="str">
        <f aca="false">IF(L45=M45,"OK","ERRORE")</f>
        <v>OK</v>
      </c>
      <c r="P45" s="1115" t="n">
        <f aca="false">t1!M43</f>
        <v>0</v>
      </c>
      <c r="Q45" s="1115" t="n">
        <f aca="false">t3!N43</f>
        <v>0</v>
      </c>
      <c r="R45" s="1116" t="n">
        <f aca="false">t3!P43</f>
        <v>0</v>
      </c>
      <c r="S45" s="1116" t="n">
        <f aca="false">t3!R43</f>
        <v>0</v>
      </c>
      <c r="T45" s="1116" t="n">
        <f aca="false">t3!D43</f>
        <v>0</v>
      </c>
      <c r="U45" s="1116" t="n">
        <f aca="false">t3!F43</f>
        <v>0</v>
      </c>
      <c r="V45" s="1116" t="n">
        <f aca="false">t3!H43</f>
        <v>0</v>
      </c>
      <c r="W45" s="1116" t="n">
        <f aca="false">t3!J43</f>
        <v>0</v>
      </c>
      <c r="X45" s="1116" t="n">
        <f aca="false">t3!L43</f>
        <v>0</v>
      </c>
      <c r="Y45" s="1116" t="n">
        <f aca="false">P45+Q45+R45+S45-T45-U45-V45-W45-X45</f>
        <v>0</v>
      </c>
      <c r="Z45" s="1116" t="n">
        <f aca="false">t10!AV43</f>
        <v>0</v>
      </c>
      <c r="AA45" s="1116" t="str">
        <f aca="false">IF(P45&lt;(T45+U45+V45+W45+X45),"ERRORE","OK")</f>
        <v>OK</v>
      </c>
      <c r="AB45" s="1138" t="str">
        <f aca="false">IF(Y45=Z45,"OK","ERRORE")</f>
        <v>OK</v>
      </c>
    </row>
    <row r="46" customFormat="false" ht="14.1" hidden="false" customHeight="true" outlineLevel="0" collapsed="false">
      <c r="A46" s="1101" t="str">
        <f aca="false">t1!A44</f>
        <v>POSIZIONE ECONOMICA A4</v>
      </c>
      <c r="B46" s="1114" t="str">
        <f aca="false">t1!B44</f>
        <v>028000</v>
      </c>
      <c r="C46" s="1115" t="n">
        <f aca="false">t1!L44</f>
        <v>0</v>
      </c>
      <c r="D46" s="1115" t="n">
        <f aca="false">t3!M44</f>
        <v>0</v>
      </c>
      <c r="E46" s="1116" t="n">
        <f aca="false">t3!O44</f>
        <v>0</v>
      </c>
      <c r="F46" s="1116" t="n">
        <f aca="false">t3!Q44</f>
        <v>0</v>
      </c>
      <c r="G46" s="1116" t="n">
        <f aca="false">t3!C44</f>
        <v>0</v>
      </c>
      <c r="H46" s="1116" t="n">
        <f aca="false">t3!E44</f>
        <v>0</v>
      </c>
      <c r="I46" s="1116" t="n">
        <f aca="false">t3!G44</f>
        <v>0</v>
      </c>
      <c r="J46" s="1116" t="n">
        <f aca="false">t3!I44</f>
        <v>0</v>
      </c>
      <c r="K46" s="1116" t="n">
        <f aca="false">t3!K44</f>
        <v>0</v>
      </c>
      <c r="L46" s="1116" t="n">
        <f aca="false">C46+D46+E46+F46-G46-H46-I46-J46-K46</f>
        <v>0</v>
      </c>
      <c r="M46" s="1116" t="n">
        <f aca="false">t10!AU44</f>
        <v>0</v>
      </c>
      <c r="N46" s="1116" t="str">
        <f aca="false">IF(C46&lt;(G46+H46+I46+J46+K46),"ERRORE","OK")</f>
        <v>OK</v>
      </c>
      <c r="O46" s="1117" t="str">
        <f aca="false">IF(L46=M46,"OK","ERRORE")</f>
        <v>OK</v>
      </c>
      <c r="P46" s="1115" t="n">
        <f aca="false">t1!M44</f>
        <v>0</v>
      </c>
      <c r="Q46" s="1115" t="n">
        <f aca="false">t3!N44</f>
        <v>0</v>
      </c>
      <c r="R46" s="1116" t="n">
        <f aca="false">t3!P44</f>
        <v>0</v>
      </c>
      <c r="S46" s="1116" t="n">
        <f aca="false">t3!R44</f>
        <v>0</v>
      </c>
      <c r="T46" s="1116" t="n">
        <f aca="false">t3!D44</f>
        <v>0</v>
      </c>
      <c r="U46" s="1116" t="n">
        <f aca="false">t3!F44</f>
        <v>0</v>
      </c>
      <c r="V46" s="1116" t="n">
        <f aca="false">t3!H44</f>
        <v>0</v>
      </c>
      <c r="W46" s="1116" t="n">
        <f aca="false">t3!J44</f>
        <v>0</v>
      </c>
      <c r="X46" s="1116" t="n">
        <f aca="false">t3!L44</f>
        <v>0</v>
      </c>
      <c r="Y46" s="1116" t="n">
        <f aca="false">P46+Q46+R46+S46-T46-U46-V46-W46-X46</f>
        <v>0</v>
      </c>
      <c r="Z46" s="1116" t="n">
        <f aca="false">t10!AV44</f>
        <v>0</v>
      </c>
      <c r="AA46" s="1116" t="str">
        <f aca="false">IF(P46&lt;(T46+U46+V46+W46+X46),"ERRORE","OK")</f>
        <v>OK</v>
      </c>
      <c r="AB46" s="1138" t="str">
        <f aca="false">IF(Y46=Z46,"OK","ERRORE")</f>
        <v>OK</v>
      </c>
    </row>
    <row r="47" customFormat="false" ht="14.1" hidden="false" customHeight="true" outlineLevel="0" collapsed="false">
      <c r="A47" s="1101" t="str">
        <f aca="false">t1!A45</f>
        <v>POSIZIONE ECONOMICA A3</v>
      </c>
      <c r="B47" s="1114" t="str">
        <f aca="false">t1!B45</f>
        <v>027000</v>
      </c>
      <c r="C47" s="1115" t="n">
        <f aca="false">t1!L45</f>
        <v>0</v>
      </c>
      <c r="D47" s="1115" t="n">
        <f aca="false">t3!M45</f>
        <v>0</v>
      </c>
      <c r="E47" s="1116" t="n">
        <f aca="false">t3!O45</f>
        <v>0</v>
      </c>
      <c r="F47" s="1116" t="n">
        <f aca="false">t3!Q45</f>
        <v>0</v>
      </c>
      <c r="G47" s="1116" t="n">
        <f aca="false">t3!C45</f>
        <v>0</v>
      </c>
      <c r="H47" s="1116" t="n">
        <f aca="false">t3!E45</f>
        <v>0</v>
      </c>
      <c r="I47" s="1116" t="n">
        <f aca="false">t3!G45</f>
        <v>0</v>
      </c>
      <c r="J47" s="1116" t="n">
        <f aca="false">t3!I45</f>
        <v>0</v>
      </c>
      <c r="K47" s="1116" t="n">
        <f aca="false">t3!K45</f>
        <v>0</v>
      </c>
      <c r="L47" s="1116" t="n">
        <f aca="false">C47+D47+E47+F47-G47-H47-I47-J47-K47</f>
        <v>0</v>
      </c>
      <c r="M47" s="1116" t="n">
        <f aca="false">t10!AU45</f>
        <v>0</v>
      </c>
      <c r="N47" s="1116" t="str">
        <f aca="false">IF(C47&lt;(G47+H47+I47+J47+K47),"ERRORE","OK")</f>
        <v>OK</v>
      </c>
      <c r="O47" s="1117" t="str">
        <f aca="false">IF(L47=M47,"OK","ERRORE")</f>
        <v>OK</v>
      </c>
      <c r="P47" s="1115" t="n">
        <f aca="false">t1!M45</f>
        <v>0</v>
      </c>
      <c r="Q47" s="1115" t="n">
        <f aca="false">t3!N45</f>
        <v>0</v>
      </c>
      <c r="R47" s="1116" t="n">
        <f aca="false">t3!P45</f>
        <v>0</v>
      </c>
      <c r="S47" s="1116" t="n">
        <f aca="false">t3!R45</f>
        <v>0</v>
      </c>
      <c r="T47" s="1116" t="n">
        <f aca="false">t3!D45</f>
        <v>0</v>
      </c>
      <c r="U47" s="1116" t="n">
        <f aca="false">t3!F45</f>
        <v>0</v>
      </c>
      <c r="V47" s="1116" t="n">
        <f aca="false">t3!H45</f>
        <v>0</v>
      </c>
      <c r="W47" s="1116" t="n">
        <f aca="false">t3!J45</f>
        <v>0</v>
      </c>
      <c r="X47" s="1116" t="n">
        <f aca="false">t3!L45</f>
        <v>0</v>
      </c>
      <c r="Y47" s="1116" t="n">
        <f aca="false">P47+Q47+R47+S47-T47-U47-V47-W47-X47</f>
        <v>0</v>
      </c>
      <c r="Z47" s="1116" t="n">
        <f aca="false">t10!AV45</f>
        <v>0</v>
      </c>
      <c r="AA47" s="1116" t="str">
        <f aca="false">IF(P47&lt;(T47+U47+V47+W47+X47),"ERRORE","OK")</f>
        <v>OK</v>
      </c>
      <c r="AB47" s="1138" t="str">
        <f aca="false">IF(Y47=Z47,"OK","ERRORE")</f>
        <v>OK</v>
      </c>
    </row>
    <row r="48" customFormat="false" ht="14.1" hidden="false" customHeight="true" outlineLevel="0" collapsed="false">
      <c r="A48" s="1101" t="str">
        <f aca="false">t1!A46</f>
        <v>POSIZIONE ECONOMICA A2</v>
      </c>
      <c r="B48" s="1114" t="str">
        <f aca="false">t1!B46</f>
        <v>025000</v>
      </c>
      <c r="C48" s="1115" t="n">
        <f aca="false">t1!L46</f>
        <v>0</v>
      </c>
      <c r="D48" s="1115" t="n">
        <f aca="false">t3!M46</f>
        <v>0</v>
      </c>
      <c r="E48" s="1116" t="n">
        <f aca="false">t3!O46</f>
        <v>0</v>
      </c>
      <c r="F48" s="1116" t="n">
        <f aca="false">t3!Q46</f>
        <v>0</v>
      </c>
      <c r="G48" s="1116" t="n">
        <f aca="false">t3!C46</f>
        <v>0</v>
      </c>
      <c r="H48" s="1116" t="n">
        <f aca="false">t3!E46</f>
        <v>0</v>
      </c>
      <c r="I48" s="1116" t="n">
        <f aca="false">t3!G46</f>
        <v>0</v>
      </c>
      <c r="J48" s="1116" t="n">
        <f aca="false">t3!I46</f>
        <v>0</v>
      </c>
      <c r="K48" s="1116" t="n">
        <f aca="false">t3!K46</f>
        <v>0</v>
      </c>
      <c r="L48" s="1116" t="n">
        <f aca="false">C48+D48+E48+F48-G48-H48-I48-J48-K48</f>
        <v>0</v>
      </c>
      <c r="M48" s="1116" t="n">
        <f aca="false">t10!AU46</f>
        <v>0</v>
      </c>
      <c r="N48" s="1116" t="str">
        <f aca="false">IF(C48&lt;(G48+H48+I48+J48+K48),"ERRORE","OK")</f>
        <v>OK</v>
      </c>
      <c r="O48" s="1117" t="str">
        <f aca="false">IF(L48=M48,"OK","ERRORE")</f>
        <v>OK</v>
      </c>
      <c r="P48" s="1115" t="n">
        <f aca="false">t1!M46</f>
        <v>0</v>
      </c>
      <c r="Q48" s="1115" t="n">
        <f aca="false">t3!N46</f>
        <v>0</v>
      </c>
      <c r="R48" s="1116" t="n">
        <f aca="false">t3!P46</f>
        <v>0</v>
      </c>
      <c r="S48" s="1116" t="n">
        <f aca="false">t3!R46</f>
        <v>0</v>
      </c>
      <c r="T48" s="1116" t="n">
        <f aca="false">t3!D46</f>
        <v>0</v>
      </c>
      <c r="U48" s="1116" t="n">
        <f aca="false">t3!F46</f>
        <v>0</v>
      </c>
      <c r="V48" s="1116" t="n">
        <f aca="false">t3!H46</f>
        <v>0</v>
      </c>
      <c r="W48" s="1116" t="n">
        <f aca="false">t3!J46</f>
        <v>0</v>
      </c>
      <c r="X48" s="1116" t="n">
        <f aca="false">t3!L46</f>
        <v>0</v>
      </c>
      <c r="Y48" s="1116" t="n">
        <f aca="false">P48+Q48+R48+S48-T48-U48-V48-W48-X48</f>
        <v>0</v>
      </c>
      <c r="Z48" s="1116" t="n">
        <f aca="false">t10!AV46</f>
        <v>0</v>
      </c>
      <c r="AA48" s="1116" t="str">
        <f aca="false">IF(P48&lt;(T48+U48+V48+W48+X48),"ERRORE","OK")</f>
        <v>OK</v>
      </c>
      <c r="AB48" s="1138" t="str">
        <f aca="false">IF(Y48=Z48,"OK","ERRORE")</f>
        <v>OK</v>
      </c>
    </row>
    <row r="49" customFormat="false" ht="14.1" hidden="false" customHeight="true" outlineLevel="0" collapsed="false">
      <c r="A49" s="1101" t="str">
        <f aca="false">t1!A47</f>
        <v>POSIZIONE ECONOMICA DI ACCESSO A1</v>
      </c>
      <c r="B49" s="1114" t="str">
        <f aca="false">t1!B47</f>
        <v>053000</v>
      </c>
      <c r="C49" s="1115" t="n">
        <f aca="false">t1!L47</f>
        <v>0</v>
      </c>
      <c r="D49" s="1115" t="n">
        <f aca="false">t3!M47</f>
        <v>0</v>
      </c>
      <c r="E49" s="1116" t="n">
        <f aca="false">t3!O47</f>
        <v>0</v>
      </c>
      <c r="F49" s="1116" t="n">
        <f aca="false">t3!Q47</f>
        <v>0</v>
      </c>
      <c r="G49" s="1116" t="n">
        <f aca="false">t3!C47</f>
        <v>0</v>
      </c>
      <c r="H49" s="1116" t="n">
        <f aca="false">t3!E47</f>
        <v>0</v>
      </c>
      <c r="I49" s="1116" t="n">
        <f aca="false">t3!G47</f>
        <v>0</v>
      </c>
      <c r="J49" s="1116" t="n">
        <f aca="false">t3!I47</f>
        <v>0</v>
      </c>
      <c r="K49" s="1116" t="n">
        <f aca="false">t3!K47</f>
        <v>0</v>
      </c>
      <c r="L49" s="1116" t="n">
        <f aca="false">C49+D49+E49+F49-G49-H49-I49-J49-K49</f>
        <v>0</v>
      </c>
      <c r="M49" s="1116" t="n">
        <f aca="false">t10!AU47</f>
        <v>0</v>
      </c>
      <c r="N49" s="1116" t="str">
        <f aca="false">IF(C49&lt;(G49+H49+I49+J49+K49),"ERRORE","OK")</f>
        <v>OK</v>
      </c>
      <c r="O49" s="1117" t="str">
        <f aca="false">IF(L49=M49,"OK","ERRORE")</f>
        <v>OK</v>
      </c>
      <c r="P49" s="1115" t="n">
        <f aca="false">t1!M47</f>
        <v>0</v>
      </c>
      <c r="Q49" s="1115" t="n">
        <f aca="false">t3!N47</f>
        <v>0</v>
      </c>
      <c r="R49" s="1116" t="n">
        <f aca="false">t3!P47</f>
        <v>0</v>
      </c>
      <c r="S49" s="1116" t="n">
        <f aca="false">t3!R47</f>
        <v>0</v>
      </c>
      <c r="T49" s="1116" t="n">
        <f aca="false">t3!D47</f>
        <v>0</v>
      </c>
      <c r="U49" s="1116" t="n">
        <f aca="false">t3!F47</f>
        <v>0</v>
      </c>
      <c r="V49" s="1116" t="n">
        <f aca="false">t3!H47</f>
        <v>0</v>
      </c>
      <c r="W49" s="1116" t="n">
        <f aca="false">t3!J47</f>
        <v>0</v>
      </c>
      <c r="X49" s="1116" t="n">
        <f aca="false">t3!L47</f>
        <v>0</v>
      </c>
      <c r="Y49" s="1116" t="n">
        <f aca="false">P49+Q49+R49+S49-T49-U49-V49-W49-X49</f>
        <v>0</v>
      </c>
      <c r="Z49" s="1116" t="n">
        <f aca="false">t10!AV47</f>
        <v>0</v>
      </c>
      <c r="AA49" s="1116" t="str">
        <f aca="false">IF(P49&lt;(T49+U49+V49+W49+X49),"ERRORE","OK")</f>
        <v>OK</v>
      </c>
      <c r="AB49" s="1138" t="str">
        <f aca="false">IF(Y49=Z49,"OK","ERRORE")</f>
        <v>OK</v>
      </c>
    </row>
    <row r="50" customFormat="false" ht="14.1" hidden="false" customHeight="true" outlineLevel="0" collapsed="false">
      <c r="A50" s="1101" t="str">
        <f aca="false">t1!A48</f>
        <v>CONTRATTISTI (a)</v>
      </c>
      <c r="B50" s="1114" t="str">
        <f aca="false">t1!B48</f>
        <v>000061</v>
      </c>
      <c r="C50" s="1115" t="n">
        <f aca="false">t1!L48</f>
        <v>0</v>
      </c>
      <c r="D50" s="1115" t="n">
        <f aca="false">t3!M48</f>
        <v>0</v>
      </c>
      <c r="E50" s="1116" t="n">
        <f aca="false">t3!O48</f>
        <v>0</v>
      </c>
      <c r="F50" s="1116" t="n">
        <f aca="false">t3!Q48</f>
        <v>0</v>
      </c>
      <c r="G50" s="1116" t="n">
        <f aca="false">t3!C48</f>
        <v>0</v>
      </c>
      <c r="H50" s="1116" t="n">
        <f aca="false">t3!E48</f>
        <v>0</v>
      </c>
      <c r="I50" s="1116" t="n">
        <f aca="false">t3!G48</f>
        <v>0</v>
      </c>
      <c r="J50" s="1116" t="n">
        <f aca="false">t3!I48</f>
        <v>0</v>
      </c>
      <c r="K50" s="1116" t="n">
        <f aca="false">t3!K48</f>
        <v>0</v>
      </c>
      <c r="L50" s="1116" t="n">
        <f aca="false">C50+D50+E50+F50-G50-H50-I50-J50-K50</f>
        <v>0</v>
      </c>
      <c r="M50" s="1116" t="n">
        <f aca="false">t10!AU48</f>
        <v>0</v>
      </c>
      <c r="N50" s="1116" t="str">
        <f aca="false">IF(C50&lt;(G50+H50+I50+J50+K50),"ERRORE","OK")</f>
        <v>OK</v>
      </c>
      <c r="O50" s="1117" t="str">
        <f aca="false">IF(L50=M50,"OK","ERRORE")</f>
        <v>OK</v>
      </c>
      <c r="P50" s="1115" t="n">
        <f aca="false">t1!M48</f>
        <v>0</v>
      </c>
      <c r="Q50" s="1115" t="n">
        <f aca="false">t3!N48</f>
        <v>0</v>
      </c>
      <c r="R50" s="1116" t="n">
        <f aca="false">t3!P48</f>
        <v>0</v>
      </c>
      <c r="S50" s="1116" t="n">
        <f aca="false">t3!R48</f>
        <v>0</v>
      </c>
      <c r="T50" s="1116" t="n">
        <f aca="false">t3!D48</f>
        <v>0</v>
      </c>
      <c r="U50" s="1116" t="n">
        <f aca="false">t3!F48</f>
        <v>0</v>
      </c>
      <c r="V50" s="1116" t="n">
        <f aca="false">t3!H48</f>
        <v>0</v>
      </c>
      <c r="W50" s="1116" t="n">
        <f aca="false">t3!J48</f>
        <v>0</v>
      </c>
      <c r="X50" s="1116" t="n">
        <f aca="false">t3!L48</f>
        <v>0</v>
      </c>
      <c r="Y50" s="1116" t="n">
        <f aca="false">P50+Q50+R50+S50-T50-U50-V50-W50-X50</f>
        <v>0</v>
      </c>
      <c r="Z50" s="1116" t="n">
        <f aca="false">t10!AV48</f>
        <v>0</v>
      </c>
      <c r="AA50" s="1116" t="str">
        <f aca="false">IF(P50&lt;(T50+U50+V50+W50+X50),"ERRORE","OK")</f>
        <v>OK</v>
      </c>
      <c r="AB50" s="1138" t="str">
        <f aca="false">IF(Y50=Z50,"OK","ERRORE")</f>
        <v>OK</v>
      </c>
    </row>
    <row r="51" customFormat="false" ht="14.1" hidden="false" customHeight="true" outlineLevel="0" collapsed="false">
      <c r="A51" s="1101" t="str">
        <f aca="false">t1!A49</f>
        <v>COLLABORATORE A T.D. ART. 90 TUEL (b)</v>
      </c>
      <c r="B51" s="1114" t="str">
        <f aca="false">t1!B49</f>
        <v>000096</v>
      </c>
      <c r="C51" s="1115" t="n">
        <f aca="false">t1!L49</f>
        <v>0</v>
      </c>
      <c r="D51" s="1115" t="n">
        <f aca="false">t3!M49</f>
        <v>0</v>
      </c>
      <c r="E51" s="1116" t="n">
        <f aca="false">t3!O49</f>
        <v>0</v>
      </c>
      <c r="F51" s="1116" t="n">
        <f aca="false">t3!Q49</f>
        <v>0</v>
      </c>
      <c r="G51" s="1116" t="n">
        <f aca="false">t3!C49</f>
        <v>0</v>
      </c>
      <c r="H51" s="1116" t="n">
        <f aca="false">t3!E49</f>
        <v>0</v>
      </c>
      <c r="I51" s="1116" t="n">
        <f aca="false">t3!G49</f>
        <v>0</v>
      </c>
      <c r="J51" s="1116" t="n">
        <f aca="false">t3!I49</f>
        <v>0</v>
      </c>
      <c r="K51" s="1116" t="n">
        <f aca="false">t3!K49</f>
        <v>0</v>
      </c>
      <c r="L51" s="1116" t="n">
        <f aca="false">C51+D51+E51+F51-G51-H51-I51-J51-K51</f>
        <v>0</v>
      </c>
      <c r="M51" s="1116" t="n">
        <f aca="false">t10!AU49</f>
        <v>0</v>
      </c>
      <c r="N51" s="1116" t="str">
        <f aca="false">IF(C51&lt;(G51+H51+I51+J51+K51),"ERRORE","OK")</f>
        <v>OK</v>
      </c>
      <c r="O51" s="1117" t="str">
        <f aca="false">IF(L51=M51,"OK","ERRORE")</f>
        <v>OK</v>
      </c>
      <c r="P51" s="1115" t="n">
        <f aca="false">t1!M49</f>
        <v>0</v>
      </c>
      <c r="Q51" s="1115" t="n">
        <f aca="false">t3!N49</f>
        <v>0</v>
      </c>
      <c r="R51" s="1116" t="n">
        <f aca="false">t3!P49</f>
        <v>0</v>
      </c>
      <c r="S51" s="1116" t="n">
        <f aca="false">t3!R49</f>
        <v>0</v>
      </c>
      <c r="T51" s="1116" t="n">
        <f aca="false">t3!D49</f>
        <v>0</v>
      </c>
      <c r="U51" s="1116" t="n">
        <f aca="false">t3!F49</f>
        <v>0</v>
      </c>
      <c r="V51" s="1116" t="n">
        <f aca="false">t3!H49</f>
        <v>0</v>
      </c>
      <c r="W51" s="1116" t="n">
        <f aca="false">t3!J49</f>
        <v>0</v>
      </c>
      <c r="X51" s="1116" t="n">
        <f aca="false">t3!L49</f>
        <v>0</v>
      </c>
      <c r="Y51" s="1116" t="n">
        <f aca="false">P51+Q51+R51+S51-T51-U51-V51-W51-X51</f>
        <v>0</v>
      </c>
      <c r="Z51" s="1116" t="n">
        <f aca="false">t10!AV49</f>
        <v>0</v>
      </c>
      <c r="AA51" s="1116" t="str">
        <f aca="false">IF(P51&lt;(T51+U51+V51+W51+X51),"ERRORE","OK")</f>
        <v>OK</v>
      </c>
      <c r="AB51" s="1138" t="str">
        <f aca="false">IF(Y51=Z51,"OK","ERRORE")</f>
        <v>OK</v>
      </c>
    </row>
    <row r="52" customFormat="false" ht="15.75" hidden="false" customHeight="true" outlineLevel="0" collapsed="false">
      <c r="A52" s="1101" t="str">
        <f aca="false">t1!A50</f>
        <v>TOTALE</v>
      </c>
      <c r="B52" s="1129"/>
      <c r="C52" s="1115" t="n">
        <f aca="false">SUM(C8:C51)</f>
        <v>30</v>
      </c>
      <c r="D52" s="1115" t="n">
        <f aca="false">SUM(D8:D51)</f>
        <v>0</v>
      </c>
      <c r="E52" s="1115" t="n">
        <f aca="false">SUM(E8:E51)</f>
        <v>0</v>
      </c>
      <c r="F52" s="1115" t="n">
        <f aca="false">SUM(F8:F51)</f>
        <v>0</v>
      </c>
      <c r="G52" s="1115" t="n">
        <f aca="false">SUM(G8:G51)</f>
        <v>1</v>
      </c>
      <c r="H52" s="1115" t="n">
        <f aca="false">SUM(H8:H51)</f>
        <v>0</v>
      </c>
      <c r="I52" s="1115" t="n">
        <f aca="false">SUM(I8:I51)</f>
        <v>0</v>
      </c>
      <c r="J52" s="1115" t="n">
        <f aca="false">SUM(J8:J51)</f>
        <v>0</v>
      </c>
      <c r="K52" s="1115" t="n">
        <f aca="false">SUM(K8:K51)</f>
        <v>0</v>
      </c>
      <c r="L52" s="1115" t="n">
        <f aca="false">SUM(L8:L51)</f>
        <v>29</v>
      </c>
      <c r="M52" s="1115" t="n">
        <f aca="false">SUM(M8:M51)</f>
        <v>29</v>
      </c>
      <c r="N52" s="1116" t="str">
        <f aca="false">IF(C52&lt;(G52+H52+I52+J52+K52),"ERRORE","OK")</f>
        <v>OK</v>
      </c>
      <c r="O52" s="1117" t="str">
        <f aca="false">IF(L52=M52,"OK","ERRORE")</f>
        <v>OK</v>
      </c>
      <c r="P52" s="1115" t="n">
        <f aca="false">SUM(P8:P51)</f>
        <v>25</v>
      </c>
      <c r="Q52" s="1115" t="n">
        <f aca="false">SUM(Q8:Q51)</f>
        <v>1</v>
      </c>
      <c r="R52" s="1115" t="n">
        <f aca="false">SUM(R8:R51)</f>
        <v>0</v>
      </c>
      <c r="S52" s="1115" t="n">
        <f aca="false">SUM(S8:S51)</f>
        <v>0</v>
      </c>
      <c r="T52" s="1115" t="n">
        <f aca="false">SUM(T8:T51)</f>
        <v>2</v>
      </c>
      <c r="U52" s="1115" t="n">
        <f aca="false">SUM(U8:U51)</f>
        <v>0</v>
      </c>
      <c r="V52" s="1115" t="n">
        <f aca="false">SUM(V8:V51)</f>
        <v>0</v>
      </c>
      <c r="W52" s="1115" t="n">
        <f aca="false">SUM(W8:W51)</f>
        <v>0</v>
      </c>
      <c r="X52" s="1115" t="n">
        <f aca="false">SUM(X8:X51)</f>
        <v>0</v>
      </c>
      <c r="Y52" s="1115" t="n">
        <f aca="false">SUM(Y8:Y51)</f>
        <v>24</v>
      </c>
      <c r="Z52" s="1115" t="n">
        <f aca="false">SUM(Z8:Z51)</f>
        <v>24</v>
      </c>
      <c r="AA52" s="1116" t="str">
        <f aca="false">IF(P52&lt;(T52+U52+V52+W52+X52),"ERRORE","OK")</f>
        <v>OK</v>
      </c>
      <c r="AB52" s="1138" t="str">
        <f aca="false">IF(Y52=Z52,"OK","ERRORE")</f>
        <v>OK</v>
      </c>
    </row>
  </sheetData>
  <sheetProtection sheet="true" password="ea98" formatColumns="false" selectLockedCells="true" selectUnlockedCells="true"/>
  <mergeCells count="4">
    <mergeCell ref="A1:Y1"/>
    <mergeCell ref="A2:M2"/>
    <mergeCell ref="C5:O5"/>
    <mergeCell ref="P5:AB5"/>
  </mergeCells>
  <printOptions headings="false" gridLines="false" gridLinesSet="true" horizontalCentered="true" verticalCentered="true"/>
  <pageMargins left="0.2" right="0" top="0.170138888888889" bottom="0.159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36" activePane="bottomLeft" state="frozen"/>
      <selection pane="topLeft" activeCell="A1" activeCellId="0" sqref="A1"/>
      <selection pane="bottomLeft" activeCell="A2" activeCellId="0" sqref="A2"/>
    </sheetView>
  </sheetViews>
  <sheetFormatPr defaultColWidth="9.328125" defaultRowHeight="11.25" zeroHeight="false" outlineLevelRow="0" outlineLevelCol="0"/>
  <cols>
    <col collapsed="false" customWidth="true" hidden="false" outlineLevel="0" max="1" min="1" style="267" width="38.49"/>
    <col collapsed="false" customWidth="true" hidden="false" outlineLevel="0" max="2" min="2" style="268" width="11.65"/>
    <col collapsed="false" customWidth="true" hidden="false" outlineLevel="0" max="3" min="3" style="268" width="16.99"/>
    <col collapsed="false" customWidth="true" hidden="false" outlineLevel="0" max="8" min="4" style="268" width="15.82"/>
    <col collapsed="false" customWidth="true" hidden="false" outlineLevel="0" max="9" min="9" style="268" width="14.82"/>
    <col collapsed="false" customWidth="false" hidden="false" outlineLevel="0" max="257" min="10" style="267" width="9.33"/>
  </cols>
  <sheetData>
    <row r="1" customFormat="fals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F1" s="406"/>
      <c r="G1" s="406"/>
      <c r="H1" s="1108"/>
      <c r="I1" s="321"/>
      <c r="K1" s="320"/>
      <c r="M1" s="0"/>
    </row>
    <row r="2" customFormat="false" ht="21" hidden="false" customHeight="true" outlineLevel="0" collapsed="false">
      <c r="B2" s="267"/>
      <c r="C2" s="267"/>
      <c r="D2" s="1090"/>
      <c r="E2" s="1090"/>
      <c r="F2" s="1090"/>
      <c r="G2" s="1090"/>
      <c r="H2" s="1090"/>
      <c r="I2" s="1090"/>
      <c r="J2" s="1091"/>
      <c r="K2" s="320"/>
      <c r="M2" s="0"/>
    </row>
    <row r="3" customFormat="false" ht="21" hidden="false" customHeight="true" outlineLevel="0" collapsed="false">
      <c r="A3" s="1092" t="s">
        <v>1027</v>
      </c>
      <c r="C3" s="267"/>
      <c r="D3" s="267"/>
      <c r="E3" s="267"/>
      <c r="F3" s="267"/>
      <c r="G3" s="267"/>
      <c r="H3" s="267"/>
      <c r="I3" s="267"/>
    </row>
    <row r="4" customFormat="false" ht="49.5" hidden="false" customHeight="true" outlineLevel="0" collapsed="false">
      <c r="A4" s="1095" t="s">
        <v>972</v>
      </c>
      <c r="B4" s="1095" t="s">
        <v>961</v>
      </c>
      <c r="C4" s="1095" t="str">
        <f aca="false">"Presenti 31.12 anno precedente (Tab 1)"</f>
        <v>Presenti 31.12 anno precedente (Tab 1)</v>
      </c>
      <c r="D4" s="1095" t="s">
        <v>1028</v>
      </c>
      <c r="E4" s="1095" t="s">
        <v>1029</v>
      </c>
      <c r="F4" s="1095" t="s">
        <v>1030</v>
      </c>
      <c r="G4" s="1095" t="s">
        <v>1031</v>
      </c>
      <c r="H4" s="1095" t="s">
        <v>1032</v>
      </c>
      <c r="I4" s="1095" t="s">
        <v>1033</v>
      </c>
    </row>
    <row r="5" customFormat="false" ht="11.25" hidden="false" customHeight="false" outlineLevel="0" collapsed="false">
      <c r="A5" s="1139"/>
      <c r="B5" s="1095"/>
      <c r="C5" s="1140" t="s">
        <v>978</v>
      </c>
      <c r="D5" s="1140" t="s">
        <v>979</v>
      </c>
      <c r="E5" s="1140" t="s">
        <v>980</v>
      </c>
      <c r="F5" s="1140" t="s">
        <v>981</v>
      </c>
      <c r="G5" s="1140" t="s">
        <v>1034</v>
      </c>
      <c r="H5" s="1140" t="s">
        <v>992</v>
      </c>
      <c r="I5" s="1140" t="s">
        <v>1035</v>
      </c>
    </row>
    <row r="6" customFormat="false" ht="14.1" hidden="false" customHeight="true" outlineLevel="0" collapsed="false">
      <c r="A6" s="478" t="str">
        <f aca="false">t1!A6</f>
        <v>SEGRETARIO A</v>
      </c>
      <c r="B6" s="1114" t="str">
        <f aca="false">t1!B6</f>
        <v>0D0102</v>
      </c>
      <c r="C6" s="1115" t="n">
        <f aca="false">t1!C6+t1!D6</f>
        <v>0</v>
      </c>
      <c r="D6" s="1115" t="n">
        <f aca="false">t5!S7+t5!T7</f>
        <v>0</v>
      </c>
      <c r="E6" s="1116" t="n">
        <f aca="false">t6!U7+t6!V7</f>
        <v>0</v>
      </c>
      <c r="F6" s="1116" t="n">
        <f aca="false">t4!C50</f>
        <v>0</v>
      </c>
      <c r="G6" s="1116" t="n">
        <f aca="false">C6-D6+E6+F6</f>
        <v>0</v>
      </c>
      <c r="H6" s="1116" t="n">
        <f aca="false">t4!AU6</f>
        <v>0</v>
      </c>
      <c r="I6" s="1134" t="str">
        <f aca="false">IF(H6&lt;=G6,"OK","ERRORE")</f>
        <v>OK</v>
      </c>
    </row>
    <row r="7" customFormat="false" ht="14.1" hidden="false" customHeight="true" outlineLevel="0" collapsed="false">
      <c r="A7" s="478" t="str">
        <f aca="false">t1!A7</f>
        <v>SEGRETARIO B</v>
      </c>
      <c r="B7" s="1114" t="str">
        <f aca="false">t1!B7</f>
        <v>0D0103</v>
      </c>
      <c r="C7" s="1115" t="n">
        <f aca="false">t1!C7+t1!D7</f>
        <v>0</v>
      </c>
      <c r="D7" s="1115" t="n">
        <f aca="false">t5!S8+t5!T8</f>
        <v>0</v>
      </c>
      <c r="E7" s="1116" t="n">
        <f aca="false">t6!U8+t6!V8</f>
        <v>0</v>
      </c>
      <c r="F7" s="1116" t="n">
        <f aca="false">t4!D50</f>
        <v>0</v>
      </c>
      <c r="G7" s="1116" t="n">
        <f aca="false">C7-D7+E7+F7</f>
        <v>0</v>
      </c>
      <c r="H7" s="1116" t="n">
        <f aca="false">t4!AU7</f>
        <v>0</v>
      </c>
      <c r="I7" s="1134" t="str">
        <f aca="false">IF(H7&lt;=G7,"OK","ERRORE")</f>
        <v>OK</v>
      </c>
    </row>
    <row r="8" customFormat="false" ht="14.1" hidden="false" customHeight="true" outlineLevel="0" collapsed="false">
      <c r="A8" s="478" t="str">
        <f aca="false">t1!A8</f>
        <v>SEGRETARIO C</v>
      </c>
      <c r="B8" s="1114" t="str">
        <f aca="false">t1!B8</f>
        <v>0D0485</v>
      </c>
      <c r="C8" s="1115" t="n">
        <f aca="false">t1!C8+t1!D8</f>
        <v>0</v>
      </c>
      <c r="D8" s="1115" t="n">
        <f aca="false">t5!S9+t5!T9</f>
        <v>0</v>
      </c>
      <c r="E8" s="1116" t="n">
        <f aca="false">t6!U9+t6!V9</f>
        <v>0</v>
      </c>
      <c r="F8" s="1116" t="n">
        <f aca="false">t4!E50</f>
        <v>0</v>
      </c>
      <c r="G8" s="1116" t="n">
        <f aca="false">C8-D8+E8+F8</f>
        <v>0</v>
      </c>
      <c r="H8" s="1116" t="n">
        <f aca="false">t4!AU8</f>
        <v>0</v>
      </c>
      <c r="I8" s="1134" t="str">
        <f aca="false">IF(H8&lt;=G8,"OK","ERRORE")</f>
        <v>OK</v>
      </c>
    </row>
    <row r="9" customFormat="false" ht="14.1" hidden="false" customHeight="true" outlineLevel="0" collapsed="false">
      <c r="A9" s="478" t="str">
        <f aca="false">t1!A9</f>
        <v>SEGRETARIO GENERALE CCIAA</v>
      </c>
      <c r="B9" s="1114" t="str">
        <f aca="false">t1!B9</f>
        <v>0D0104</v>
      </c>
      <c r="C9" s="1115" t="n">
        <f aca="false">t1!C9+t1!D9</f>
        <v>0</v>
      </c>
      <c r="D9" s="1115" t="n">
        <f aca="false">t5!S10+t5!T10</f>
        <v>0</v>
      </c>
      <c r="E9" s="1116" t="n">
        <f aca="false">t6!U10+t6!V10</f>
        <v>0</v>
      </c>
      <c r="F9" s="1116" t="n">
        <f aca="false">t4!F50</f>
        <v>0</v>
      </c>
      <c r="G9" s="1116" t="n">
        <f aca="false">C9-D9+E9+F9</f>
        <v>0</v>
      </c>
      <c r="H9" s="1116" t="n">
        <f aca="false">t4!AU9</f>
        <v>0</v>
      </c>
      <c r="I9" s="1134" t="str">
        <f aca="false">IF(H9&lt;=G9,"OK","ERRORE")</f>
        <v>OK</v>
      </c>
    </row>
    <row r="10" customFormat="false" ht="14.1" hidden="false" customHeight="true" outlineLevel="0" collapsed="false">
      <c r="A10" s="478" t="str">
        <f aca="false">t1!A10</f>
        <v>DIRETTORE  GENERALE</v>
      </c>
      <c r="B10" s="1114" t="str">
        <f aca="false">t1!B10</f>
        <v>0D0097</v>
      </c>
      <c r="C10" s="1115" t="n">
        <f aca="false">t1!C10+t1!D10</f>
        <v>0</v>
      </c>
      <c r="D10" s="1115" t="n">
        <f aca="false">t5!S11+t5!T11</f>
        <v>0</v>
      </c>
      <c r="E10" s="1116" t="n">
        <f aca="false">t6!U11+t6!V11</f>
        <v>0</v>
      </c>
      <c r="F10" s="1116" t="n">
        <f aca="false">t4!G50</f>
        <v>0</v>
      </c>
      <c r="G10" s="1116" t="n">
        <f aca="false">C10-D10+E10+F10</f>
        <v>0</v>
      </c>
      <c r="H10" s="1116" t="n">
        <f aca="false">t4!AU10</f>
        <v>0</v>
      </c>
      <c r="I10" s="1134" t="str">
        <f aca="false">IF(H10&lt;=G10,"OK","ERRORE")</f>
        <v>OK</v>
      </c>
    </row>
    <row r="11" customFormat="false" ht="14.1" hidden="false" customHeight="true" outlineLevel="0" collapsed="false">
      <c r="A11" s="478" t="str">
        <f aca="false">t1!A11</f>
        <v>DIRIGENTE FUORI D.O. art.110 c.2 TUEL</v>
      </c>
      <c r="B11" s="1114" t="str">
        <f aca="false">t1!B11</f>
        <v>0D0098</v>
      </c>
      <c r="C11" s="1115" t="n">
        <f aca="false">t1!C11+t1!D11</f>
        <v>0</v>
      </c>
      <c r="D11" s="1115" t="n">
        <f aca="false">t5!S12+t5!T12</f>
        <v>0</v>
      </c>
      <c r="E11" s="1116" t="n">
        <f aca="false">t6!U12+t6!V12</f>
        <v>0</v>
      </c>
      <c r="F11" s="1116" t="n">
        <f aca="false">t4!H50</f>
        <v>0</v>
      </c>
      <c r="G11" s="1116" t="n">
        <f aca="false">C11-D11+E11+F11</f>
        <v>0</v>
      </c>
      <c r="H11" s="1116" t="n">
        <f aca="false">t4!AU11</f>
        <v>0</v>
      </c>
      <c r="I11" s="1134" t="str">
        <f aca="false">IF(H11&lt;=G11,"OK","ERRORE")</f>
        <v>OK</v>
      </c>
    </row>
    <row r="12" customFormat="false" ht="14.1" hidden="false" customHeight="true" outlineLevel="0" collapsed="false">
      <c r="A12" s="478" t="str">
        <f aca="false">t1!A12</f>
        <v>ALTE SPECIALIZZ. FUORI D.O.art.110 c.2 TUEL</v>
      </c>
      <c r="B12" s="1114" t="str">
        <f aca="false">t1!B12</f>
        <v>0D0095</v>
      </c>
      <c r="C12" s="1115" t="n">
        <f aca="false">t1!C12+t1!D12</f>
        <v>0</v>
      </c>
      <c r="D12" s="1115" t="n">
        <f aca="false">t5!S13+t5!T13</f>
        <v>0</v>
      </c>
      <c r="E12" s="1116" t="n">
        <f aca="false">t6!U13+t6!V13</f>
        <v>0</v>
      </c>
      <c r="F12" s="1116" t="n">
        <f aca="false">t4!I50</f>
        <v>0</v>
      </c>
      <c r="G12" s="1116" t="n">
        <f aca="false">C12-D12+E12+F12</f>
        <v>0</v>
      </c>
      <c r="H12" s="1116" t="n">
        <f aca="false">t4!AU12</f>
        <v>0</v>
      </c>
      <c r="I12" s="1134" t="str">
        <f aca="false">IF(H12&lt;=G12,"OK","ERRORE")</f>
        <v>OK</v>
      </c>
    </row>
    <row r="13" customFormat="false" ht="14.1" hidden="false" customHeight="true" outlineLevel="0" collapsed="false">
      <c r="A13" s="478" t="str">
        <f aca="false">t1!A13</f>
        <v>DIRIGENTE A TEMPO INDETERMINATO</v>
      </c>
      <c r="B13" s="1114" t="str">
        <f aca="false">t1!B13</f>
        <v>0D0164</v>
      </c>
      <c r="C13" s="1115" t="n">
        <f aca="false">t1!C13+t1!D13</f>
        <v>1</v>
      </c>
      <c r="D13" s="1115" t="n">
        <f aca="false">t5!S14+t5!T14</f>
        <v>1</v>
      </c>
      <c r="E13" s="1116" t="n">
        <f aca="false">t6!U14+t6!V14</f>
        <v>0</v>
      </c>
      <c r="F13" s="1116" t="n">
        <f aca="false">t4!J50</f>
        <v>0</v>
      </c>
      <c r="G13" s="1116" t="n">
        <f aca="false">C13-D13+E13+F13</f>
        <v>0</v>
      </c>
      <c r="H13" s="1116" t="n">
        <f aca="false">t4!AU13</f>
        <v>0</v>
      </c>
      <c r="I13" s="1134" t="str">
        <f aca="false">IF(H13&lt;=G13,"OK","ERRORE")</f>
        <v>OK</v>
      </c>
    </row>
    <row r="14" customFormat="false" ht="14.1" hidden="false" customHeight="true" outlineLevel="0" collapsed="false">
      <c r="A14" s="478" t="str">
        <f aca="false">t1!A14</f>
        <v>DIRIGENTE A TEMPO DET.TO  ART.110 C.1 TUEL</v>
      </c>
      <c r="B14" s="1114" t="str">
        <f aca="false">t1!B14</f>
        <v>0D0165</v>
      </c>
      <c r="C14" s="1115" t="n">
        <f aca="false">t1!C14+t1!D14</f>
        <v>1</v>
      </c>
      <c r="D14" s="1115" t="n">
        <f aca="false">t5!S15+t5!T15</f>
        <v>0</v>
      </c>
      <c r="E14" s="1116" t="n">
        <f aca="false">t6!U15+t6!V15</f>
        <v>0</v>
      </c>
      <c r="F14" s="1116" t="n">
        <f aca="false">t4!K50</f>
        <v>0</v>
      </c>
      <c r="G14" s="1116" t="n">
        <f aca="false">C14-D14+E14+F14</f>
        <v>1</v>
      </c>
      <c r="H14" s="1116" t="n">
        <f aca="false">t4!AU14</f>
        <v>0</v>
      </c>
      <c r="I14" s="1134" t="str">
        <f aca="false">IF(H14&lt;=G14,"OK","ERRORE")</f>
        <v>OK</v>
      </c>
    </row>
    <row r="15" customFormat="false" ht="14.1" hidden="false" customHeight="true" outlineLevel="0" collapsed="false">
      <c r="A15" s="478" t="str">
        <f aca="false">t1!A15</f>
        <v>ALTE SPECIALIZZ. IN D.O. art.110 c.1 TUEL</v>
      </c>
      <c r="B15" s="1114" t="str">
        <f aca="false">t1!B15</f>
        <v>0D0I95</v>
      </c>
      <c r="C15" s="1115" t="n">
        <f aca="false">t1!C15+t1!D15</f>
        <v>0</v>
      </c>
      <c r="D15" s="1115" t="n">
        <f aca="false">t5!S16+t5!T16</f>
        <v>0</v>
      </c>
      <c r="E15" s="1116" t="n">
        <f aca="false">t6!U16+t6!V16</f>
        <v>0</v>
      </c>
      <c r="F15" s="1116" t="n">
        <f aca="false">t4!L50</f>
        <v>0</v>
      </c>
      <c r="G15" s="1116" t="n">
        <f aca="false">C15-D15+E15+F15</f>
        <v>0</v>
      </c>
      <c r="H15" s="1116" t="n">
        <f aca="false">t4!AU15</f>
        <v>0</v>
      </c>
      <c r="I15" s="1134" t="str">
        <f aca="false">IF(H15&lt;=G15,"OK","ERRORE")</f>
        <v>OK</v>
      </c>
    </row>
    <row r="16" customFormat="false" ht="14.1" hidden="false" customHeight="true" outlineLevel="0" collapsed="false">
      <c r="A16" s="478" t="str">
        <f aca="false">t1!A16</f>
        <v>POSIZ. ECON. D6 - PROFILI ACCESSO D3</v>
      </c>
      <c r="B16" s="1114" t="str">
        <f aca="false">t1!B16</f>
        <v>0D6A00</v>
      </c>
      <c r="C16" s="1115" t="n">
        <f aca="false">t1!C16+t1!D16</f>
        <v>3</v>
      </c>
      <c r="D16" s="1115" t="n">
        <f aca="false">t5!S17+t5!T17</f>
        <v>1</v>
      </c>
      <c r="E16" s="1116" t="n">
        <f aca="false">t6!U17+t6!V17</f>
        <v>0</v>
      </c>
      <c r="F16" s="1116" t="n">
        <f aca="false">t4!M50</f>
        <v>0</v>
      </c>
      <c r="G16" s="1116" t="n">
        <f aca="false">C16-D16+E16+F16</f>
        <v>2</v>
      </c>
      <c r="H16" s="1116" t="n">
        <f aca="false">t4!AU16</f>
        <v>0</v>
      </c>
      <c r="I16" s="1134" t="str">
        <f aca="false">IF(H16&lt;=G16,"OK","ERRORE")</f>
        <v>OK</v>
      </c>
    </row>
    <row r="17" customFormat="false" ht="14.1" hidden="false" customHeight="true" outlineLevel="0" collapsed="false">
      <c r="A17" s="478" t="str">
        <f aca="false">t1!A17</f>
        <v>POSIZ. ECON. D6 - PROFILO ACCESSO D1</v>
      </c>
      <c r="B17" s="1114" t="str">
        <f aca="false">t1!B17</f>
        <v>0D6000</v>
      </c>
      <c r="C17" s="1115" t="n">
        <f aca="false">t1!C17+t1!D17</f>
        <v>2</v>
      </c>
      <c r="D17" s="1115" t="n">
        <f aca="false">t5!S18+t5!T18</f>
        <v>1</v>
      </c>
      <c r="E17" s="1116" t="n">
        <f aca="false">t6!U18+t6!V18</f>
        <v>0</v>
      </c>
      <c r="F17" s="1116" t="n">
        <f aca="false">t4!N50</f>
        <v>2</v>
      </c>
      <c r="G17" s="1116" t="n">
        <f aca="false">C17-D17+E17+F17</f>
        <v>3</v>
      </c>
      <c r="H17" s="1116" t="n">
        <f aca="false">t4!AU17</f>
        <v>0</v>
      </c>
      <c r="I17" s="1134" t="str">
        <f aca="false">IF(H17&lt;=G17,"OK","ERRORE")</f>
        <v>OK</v>
      </c>
    </row>
    <row r="18" customFormat="false" ht="14.1" hidden="false" customHeight="true" outlineLevel="0" collapsed="false">
      <c r="A18" s="478" t="str">
        <f aca="false">t1!A18</f>
        <v>POSIZ. ECON. D5 PROFILI ACCESSO D3</v>
      </c>
      <c r="B18" s="1114" t="str">
        <f aca="false">t1!B18</f>
        <v>052486</v>
      </c>
      <c r="C18" s="1115" t="n">
        <f aca="false">t1!C18+t1!D18</f>
        <v>0</v>
      </c>
      <c r="D18" s="1115" t="n">
        <f aca="false">t5!S19+t5!T19</f>
        <v>0</v>
      </c>
      <c r="E18" s="1116" t="n">
        <f aca="false">t6!U19+t6!V19</f>
        <v>0</v>
      </c>
      <c r="F18" s="1116" t="n">
        <f aca="false">t4!O50</f>
        <v>0</v>
      </c>
      <c r="G18" s="1116" t="n">
        <f aca="false">C18-D18+E18+F18</f>
        <v>0</v>
      </c>
      <c r="H18" s="1116" t="n">
        <f aca="false">t4!AU18</f>
        <v>0</v>
      </c>
      <c r="I18" s="1134" t="str">
        <f aca="false">IF(H18&lt;=G18,"OK","ERRORE")</f>
        <v>OK</v>
      </c>
    </row>
    <row r="19" customFormat="false" ht="14.1" hidden="false" customHeight="true" outlineLevel="0" collapsed="false">
      <c r="A19" s="478" t="str">
        <f aca="false">t1!A19</f>
        <v>POSIZ. ECON. D5 PROFILI ACCESSO D1</v>
      </c>
      <c r="B19" s="1114" t="str">
        <f aca="false">t1!B19</f>
        <v>052487</v>
      </c>
      <c r="C19" s="1115" t="n">
        <f aca="false">t1!C19+t1!D19</f>
        <v>2</v>
      </c>
      <c r="D19" s="1115" t="n">
        <f aca="false">t5!S20+t5!T20</f>
        <v>0</v>
      </c>
      <c r="E19" s="1116" t="n">
        <f aca="false">t6!U20+t6!V20</f>
        <v>0</v>
      </c>
      <c r="F19" s="1116" t="n">
        <f aca="false">t4!P50</f>
        <v>0</v>
      </c>
      <c r="G19" s="1116" t="n">
        <f aca="false">C19-D19+E19+F19</f>
        <v>2</v>
      </c>
      <c r="H19" s="1116" t="n">
        <f aca="false">t4!AU19</f>
        <v>2</v>
      </c>
      <c r="I19" s="1134" t="str">
        <f aca="false">IF(H19&lt;=G19,"OK","ERRORE")</f>
        <v>OK</v>
      </c>
    </row>
    <row r="20" customFormat="false" ht="14.1" hidden="false" customHeight="true" outlineLevel="0" collapsed="false">
      <c r="A20" s="478" t="str">
        <f aca="false">t1!A20</f>
        <v>POSIZ. ECON. D4 PROFILI ACCESSO D3</v>
      </c>
      <c r="B20" s="1114" t="str">
        <f aca="false">t1!B20</f>
        <v>051488</v>
      </c>
      <c r="C20" s="1115" t="n">
        <f aca="false">t1!C20+t1!D20</f>
        <v>0</v>
      </c>
      <c r="D20" s="1115" t="n">
        <f aca="false">t5!S21+t5!T21</f>
        <v>0</v>
      </c>
      <c r="E20" s="1116" t="n">
        <f aca="false">t6!U21+t6!V21</f>
        <v>0</v>
      </c>
      <c r="F20" s="1116" t="n">
        <f aca="false">t4!Q50</f>
        <v>0</v>
      </c>
      <c r="G20" s="1116" t="n">
        <f aca="false">C20-D20+E20+F20</f>
        <v>0</v>
      </c>
      <c r="H20" s="1116" t="n">
        <f aca="false">t4!AU20</f>
        <v>0</v>
      </c>
      <c r="I20" s="1134" t="str">
        <f aca="false">IF(H20&lt;=G20,"OK","ERRORE")</f>
        <v>OK</v>
      </c>
    </row>
    <row r="21" customFormat="false" ht="14.1" hidden="false" customHeight="true" outlineLevel="0" collapsed="false">
      <c r="A21" s="478" t="str">
        <f aca="false">t1!A21</f>
        <v>POSIZ. ECON. D4 PROFILI ACCESSO D1</v>
      </c>
      <c r="B21" s="1114" t="str">
        <f aca="false">t1!B21</f>
        <v>051489</v>
      </c>
      <c r="C21" s="1115" t="n">
        <f aca="false">t1!C21+t1!D21</f>
        <v>0</v>
      </c>
      <c r="D21" s="1115" t="n">
        <f aca="false">t5!S22+t5!T22</f>
        <v>0</v>
      </c>
      <c r="E21" s="1116" t="n">
        <f aca="false">t6!U22+t6!V22</f>
        <v>0</v>
      </c>
      <c r="F21" s="1116" t="n">
        <f aca="false">t4!R50</f>
        <v>0</v>
      </c>
      <c r="G21" s="1116" t="n">
        <f aca="false">C21-D21+E21+F21</f>
        <v>0</v>
      </c>
      <c r="H21" s="1116" t="n">
        <f aca="false">t4!AU21</f>
        <v>0</v>
      </c>
      <c r="I21" s="1134" t="str">
        <f aca="false">IF(H21&lt;=G21,"OK","ERRORE")</f>
        <v>OK</v>
      </c>
    </row>
    <row r="22" customFormat="false" ht="14.1" hidden="false" customHeight="true" outlineLevel="0" collapsed="false">
      <c r="A22" s="478" t="str">
        <f aca="false">t1!A22</f>
        <v>POSIZIONE ECONOMICA DI ACCESSO D3</v>
      </c>
      <c r="B22" s="1114" t="str">
        <f aca="false">t1!B22</f>
        <v>058000</v>
      </c>
      <c r="C22" s="1115" t="n">
        <f aca="false">t1!C22+t1!D22</f>
        <v>0</v>
      </c>
      <c r="D22" s="1115" t="n">
        <f aca="false">t5!S23+t5!T23</f>
        <v>0</v>
      </c>
      <c r="E22" s="1116" t="n">
        <f aca="false">t6!U23+t6!V23</f>
        <v>0</v>
      </c>
      <c r="F22" s="1116" t="n">
        <f aca="false">t4!S50</f>
        <v>0</v>
      </c>
      <c r="G22" s="1116" t="n">
        <f aca="false">C22-D22+E22+F22</f>
        <v>0</v>
      </c>
      <c r="H22" s="1116" t="n">
        <f aca="false">t4!AU22</f>
        <v>0</v>
      </c>
      <c r="I22" s="1134" t="str">
        <f aca="false">IF(H22&lt;=G22,"OK","ERRORE")</f>
        <v>OK</v>
      </c>
    </row>
    <row r="23" customFormat="false" ht="14.1" hidden="false" customHeight="true" outlineLevel="0" collapsed="false">
      <c r="A23" s="478" t="str">
        <f aca="false">t1!A23</f>
        <v>POSIZIONE ECONOMICA D3</v>
      </c>
      <c r="B23" s="1114" t="str">
        <f aca="false">t1!B23</f>
        <v>050000</v>
      </c>
      <c r="C23" s="1115" t="n">
        <f aca="false">t1!C23+t1!D23</f>
        <v>0</v>
      </c>
      <c r="D23" s="1115" t="n">
        <f aca="false">t5!S24+t5!T24</f>
        <v>0</v>
      </c>
      <c r="E23" s="1116" t="n">
        <f aca="false">t6!U24+t6!V24</f>
        <v>0</v>
      </c>
      <c r="F23" s="1116" t="n">
        <f aca="false">t4!T50</f>
        <v>3</v>
      </c>
      <c r="G23" s="1116" t="n">
        <f aca="false">C23-D23+E23+F23</f>
        <v>3</v>
      </c>
      <c r="H23" s="1116" t="n">
        <f aca="false">t4!AU23</f>
        <v>0</v>
      </c>
      <c r="I23" s="1134" t="str">
        <f aca="false">IF(H23&lt;=G23,"OK","ERRORE")</f>
        <v>OK</v>
      </c>
    </row>
    <row r="24" customFormat="false" ht="14.1" hidden="false" customHeight="true" outlineLevel="0" collapsed="false">
      <c r="A24" s="478" t="str">
        <f aca="false">t1!A24</f>
        <v>POSIZIONE ECONOMICA D2</v>
      </c>
      <c r="B24" s="1114" t="str">
        <f aca="false">t1!B24</f>
        <v>049000</v>
      </c>
      <c r="C24" s="1115" t="n">
        <f aca="false">t1!C24+t1!D24</f>
        <v>4</v>
      </c>
      <c r="D24" s="1115" t="n">
        <f aca="false">t5!S25+t5!T25</f>
        <v>0</v>
      </c>
      <c r="E24" s="1116" t="n">
        <f aca="false">t6!U25+t6!V25</f>
        <v>0</v>
      </c>
      <c r="F24" s="1116" t="n">
        <f aca="false">t4!U50</f>
        <v>1</v>
      </c>
      <c r="G24" s="1116" t="n">
        <f aca="false">C24-D24+E24+F24</f>
        <v>5</v>
      </c>
      <c r="H24" s="1116" t="n">
        <f aca="false">t4!AU24</f>
        <v>3</v>
      </c>
      <c r="I24" s="1134" t="str">
        <f aca="false">IF(H24&lt;=G24,"OK","ERRORE")</f>
        <v>OK</v>
      </c>
    </row>
    <row r="25" customFormat="false" ht="14.1" hidden="false" customHeight="true" outlineLevel="0" collapsed="false">
      <c r="A25" s="478" t="str">
        <f aca="false">t1!A25</f>
        <v>POSIZIONE ECONOMICA DI ACCESSO D1</v>
      </c>
      <c r="B25" s="1114" t="str">
        <f aca="false">t1!B25</f>
        <v>057000</v>
      </c>
      <c r="C25" s="1115" t="n">
        <f aca="false">t1!C25+t1!D25</f>
        <v>9</v>
      </c>
      <c r="D25" s="1115" t="n">
        <f aca="false">t5!S26+t5!T26</f>
        <v>0</v>
      </c>
      <c r="E25" s="1116" t="n">
        <f aca="false">t6!U26+t6!V26</f>
        <v>1</v>
      </c>
      <c r="F25" s="1116" t="n">
        <f aca="false">t4!V50</f>
        <v>0</v>
      </c>
      <c r="G25" s="1116" t="n">
        <f aca="false">C25-D25+E25+F25</f>
        <v>10</v>
      </c>
      <c r="H25" s="1116" t="n">
        <f aca="false">t4!AU25</f>
        <v>1</v>
      </c>
      <c r="I25" s="1134" t="str">
        <f aca="false">IF(H25&lt;=G25,"OK","ERRORE")</f>
        <v>OK</v>
      </c>
    </row>
    <row r="26" customFormat="false" ht="14.1" hidden="false" customHeight="true" outlineLevel="0" collapsed="false">
      <c r="A26" s="478" t="str">
        <f aca="false">t1!A26</f>
        <v>POSIZIONE ECONOMICA C5</v>
      </c>
      <c r="B26" s="1114" t="str">
        <f aca="false">t1!B26</f>
        <v>046000</v>
      </c>
      <c r="C26" s="1115" t="n">
        <f aca="false">t1!C26+t1!D26</f>
        <v>5</v>
      </c>
      <c r="D26" s="1115" t="n">
        <f aca="false">t5!S27+t5!T27</f>
        <v>1</v>
      </c>
      <c r="E26" s="1116" t="n">
        <f aca="false">t6!U27+t6!V27</f>
        <v>0</v>
      </c>
      <c r="F26" s="1116" t="n">
        <f aca="false">t4!W50</f>
        <v>2</v>
      </c>
      <c r="G26" s="1116" t="n">
        <f aca="false">C26-D26+E26+F26</f>
        <v>6</v>
      </c>
      <c r="H26" s="1116" t="n">
        <f aca="false">t4!AU26</f>
        <v>0</v>
      </c>
      <c r="I26" s="1134" t="str">
        <f aca="false">IF(H26&lt;=G26,"OK","ERRORE")</f>
        <v>OK</v>
      </c>
    </row>
    <row r="27" customFormat="false" ht="14.1" hidden="false" customHeight="true" outlineLevel="0" collapsed="false">
      <c r="A27" s="478" t="str">
        <f aca="false">t1!A27</f>
        <v>POSIZIONE ECONOMICA C4</v>
      </c>
      <c r="B27" s="1114" t="str">
        <f aca="false">t1!B27</f>
        <v>045000</v>
      </c>
      <c r="C27" s="1115" t="n">
        <f aca="false">t1!C27+t1!D27</f>
        <v>2</v>
      </c>
      <c r="D27" s="1115" t="n">
        <f aca="false">t5!S28+t5!T28</f>
        <v>0</v>
      </c>
      <c r="E27" s="1116" t="n">
        <f aca="false">t6!U28+t6!V28</f>
        <v>0</v>
      </c>
      <c r="F27" s="1116" t="n">
        <f aca="false">t4!X50</f>
        <v>1</v>
      </c>
      <c r="G27" s="1116" t="n">
        <f aca="false">C27-D27+E27+F27</f>
        <v>3</v>
      </c>
      <c r="H27" s="1116" t="n">
        <f aca="false">t4!AU27</f>
        <v>2</v>
      </c>
      <c r="I27" s="1134" t="str">
        <f aca="false">IF(H27&lt;=G27,"OK","ERRORE")</f>
        <v>OK</v>
      </c>
    </row>
    <row r="28" customFormat="false" ht="14.1" hidden="false" customHeight="true" outlineLevel="0" collapsed="false">
      <c r="A28" s="478" t="str">
        <f aca="false">t1!A28</f>
        <v>POSIZIONE ECONOMICA C3</v>
      </c>
      <c r="B28" s="1114" t="str">
        <f aca="false">t1!B28</f>
        <v>043000</v>
      </c>
      <c r="C28" s="1115" t="n">
        <f aca="false">t1!C28+t1!D28</f>
        <v>1</v>
      </c>
      <c r="D28" s="1115" t="n">
        <f aca="false">t5!S29+t5!T29</f>
        <v>0</v>
      </c>
      <c r="E28" s="1116" t="n">
        <f aca="false">t6!U29+t6!V29</f>
        <v>0</v>
      </c>
      <c r="F28" s="1116" t="n">
        <f aca="false">t4!Y50</f>
        <v>1</v>
      </c>
      <c r="G28" s="1116" t="n">
        <f aca="false">C28-D28+E28+F28</f>
        <v>2</v>
      </c>
      <c r="H28" s="1116" t="n">
        <f aca="false">t4!AU28</f>
        <v>1</v>
      </c>
      <c r="I28" s="1134" t="str">
        <f aca="false">IF(H28&lt;=G28,"OK","ERRORE")</f>
        <v>OK</v>
      </c>
    </row>
    <row r="29" customFormat="false" ht="14.1" hidden="false" customHeight="true" outlineLevel="0" collapsed="false">
      <c r="A29" s="478" t="str">
        <f aca="false">t1!A29</f>
        <v>POSIZIONE ECONOMICA C2</v>
      </c>
      <c r="B29" s="1114" t="str">
        <f aca="false">t1!B29</f>
        <v>042000</v>
      </c>
      <c r="C29" s="1115" t="n">
        <f aca="false">t1!C29+t1!D29</f>
        <v>1</v>
      </c>
      <c r="D29" s="1115" t="n">
        <f aca="false">t5!S30+t5!T30</f>
        <v>0</v>
      </c>
      <c r="E29" s="1116" t="n">
        <f aca="false">t6!U30+t6!V30</f>
        <v>0</v>
      </c>
      <c r="F29" s="1116" t="n">
        <f aca="false">t4!Z50</f>
        <v>4</v>
      </c>
      <c r="G29" s="1116" t="n">
        <f aca="false">C29-D29+E29+F29</f>
        <v>5</v>
      </c>
      <c r="H29" s="1116" t="n">
        <f aca="false">t4!AU29</f>
        <v>1</v>
      </c>
      <c r="I29" s="1134" t="str">
        <f aca="false">IF(H29&lt;=G29,"OK","ERRORE")</f>
        <v>OK</v>
      </c>
    </row>
    <row r="30" customFormat="false" ht="14.1" hidden="false" customHeight="true" outlineLevel="0" collapsed="false">
      <c r="A30" s="478" t="str">
        <f aca="false">t1!A30</f>
        <v>POSIZIONE ECONOMICA DI ACCESSO C1</v>
      </c>
      <c r="B30" s="1114" t="str">
        <f aca="false">t1!B30</f>
        <v>056000</v>
      </c>
      <c r="C30" s="1115" t="n">
        <f aca="false">t1!C30+t1!D30</f>
        <v>10</v>
      </c>
      <c r="D30" s="1115" t="n">
        <f aca="false">t5!S31+t5!T31</f>
        <v>1</v>
      </c>
      <c r="E30" s="1116" t="n">
        <f aca="false">t6!U31+t6!V31</f>
        <v>0</v>
      </c>
      <c r="F30" s="1116" t="n">
        <f aca="false">t4!AA50</f>
        <v>0</v>
      </c>
      <c r="G30" s="1116" t="n">
        <f aca="false">C30-D30+E30+F30</f>
        <v>9</v>
      </c>
      <c r="H30" s="1116" t="n">
        <f aca="false">t4!AU30</f>
        <v>4</v>
      </c>
      <c r="I30" s="1134" t="str">
        <f aca="false">IF(H30&lt;=G30,"OK","ERRORE")</f>
        <v>OK</v>
      </c>
    </row>
    <row r="31" customFormat="false" ht="14.1" hidden="false" customHeight="true" outlineLevel="0" collapsed="false">
      <c r="A31" s="478" t="str">
        <f aca="false">t1!A31</f>
        <v>POSIZ. ECON. B7 - PROFILO ACCESSO B3</v>
      </c>
      <c r="B31" s="1114" t="str">
        <f aca="false">t1!B31</f>
        <v>0B7A00</v>
      </c>
      <c r="C31" s="1115" t="n">
        <f aca="false">t1!C31+t1!D31</f>
        <v>6</v>
      </c>
      <c r="D31" s="1115" t="n">
        <f aca="false">t5!S32+t5!T32</f>
        <v>0</v>
      </c>
      <c r="E31" s="1116" t="n">
        <f aca="false">t6!U32+t6!V32</f>
        <v>0</v>
      </c>
      <c r="F31" s="1116" t="n">
        <f aca="false">t4!AB50</f>
        <v>0</v>
      </c>
      <c r="G31" s="1116" t="n">
        <f aca="false">C31-D31+E31+F31</f>
        <v>6</v>
      </c>
      <c r="H31" s="1116" t="n">
        <f aca="false">t4!AU31</f>
        <v>0</v>
      </c>
      <c r="I31" s="1134" t="str">
        <f aca="false">IF(H31&lt;=G31,"OK","ERRORE")</f>
        <v>OK</v>
      </c>
    </row>
    <row r="32" customFormat="false" ht="14.1" hidden="false" customHeight="true" outlineLevel="0" collapsed="false">
      <c r="A32" s="478" t="str">
        <f aca="false">t1!A32</f>
        <v>POSIZ. ECON. B7 - PROFILO  ACCESSO B1</v>
      </c>
      <c r="B32" s="1114" t="str">
        <f aca="false">t1!B32</f>
        <v>0B7000</v>
      </c>
      <c r="C32" s="1115" t="n">
        <f aca="false">t1!C32+t1!D32</f>
        <v>0</v>
      </c>
      <c r="D32" s="1115" t="n">
        <f aca="false">t5!S33+t5!T33</f>
        <v>0</v>
      </c>
      <c r="E32" s="1116" t="n">
        <f aca="false">t6!U33+t6!V33</f>
        <v>0</v>
      </c>
      <c r="F32" s="1116" t="n">
        <f aca="false">t4!AC50</f>
        <v>0</v>
      </c>
      <c r="G32" s="1116" t="n">
        <f aca="false">C32-D32+E32+F32</f>
        <v>0</v>
      </c>
      <c r="H32" s="1116" t="n">
        <f aca="false">t4!AU32</f>
        <v>0</v>
      </c>
      <c r="I32" s="1134" t="str">
        <f aca="false">IF(H32&lt;=G32,"OK","ERRORE")</f>
        <v>OK</v>
      </c>
    </row>
    <row r="33" customFormat="false" ht="14.1" hidden="false" customHeight="true" outlineLevel="0" collapsed="false">
      <c r="A33" s="478" t="str">
        <f aca="false">t1!A33</f>
        <v>POSIZ. ECON. B6 PROFILI ACCESSO B3</v>
      </c>
      <c r="B33" s="1114" t="str">
        <f aca="false">t1!B33</f>
        <v>038490</v>
      </c>
      <c r="C33" s="1115" t="n">
        <f aca="false">t1!C33+t1!D33</f>
        <v>0</v>
      </c>
      <c r="D33" s="1115" t="n">
        <f aca="false">t5!S34+t5!T34</f>
        <v>0</v>
      </c>
      <c r="E33" s="1116" t="n">
        <f aca="false">t6!U34+t6!V34</f>
        <v>0</v>
      </c>
      <c r="F33" s="1116" t="n">
        <f aca="false">t4!AD50</f>
        <v>0</v>
      </c>
      <c r="G33" s="1116" t="n">
        <f aca="false">C33-D33+E33+F33</f>
        <v>0</v>
      </c>
      <c r="H33" s="1116" t="n">
        <f aca="false">t4!AU33</f>
        <v>0</v>
      </c>
      <c r="I33" s="1134" t="str">
        <f aca="false">IF(H33&lt;=G33,"OK","ERRORE")</f>
        <v>OK</v>
      </c>
    </row>
    <row r="34" customFormat="false" ht="14.1" hidden="false" customHeight="true" outlineLevel="0" collapsed="false">
      <c r="A34" s="478" t="str">
        <f aca="false">t1!A34</f>
        <v>POSIZ. ECON. B6 PROFILI ACCESSO B1</v>
      </c>
      <c r="B34" s="1114" t="str">
        <f aca="false">t1!B34</f>
        <v>038491</v>
      </c>
      <c r="C34" s="1115" t="n">
        <f aca="false">t1!C34+t1!D34</f>
        <v>0</v>
      </c>
      <c r="D34" s="1115" t="n">
        <f aca="false">t5!S35+t5!T35</f>
        <v>0</v>
      </c>
      <c r="E34" s="1116" t="n">
        <f aca="false">t6!U35+t6!V35</f>
        <v>0</v>
      </c>
      <c r="F34" s="1116" t="n">
        <f aca="false">t4!AE50</f>
        <v>0</v>
      </c>
      <c r="G34" s="1116" t="n">
        <f aca="false">C34-D34+E34+F34</f>
        <v>0</v>
      </c>
      <c r="H34" s="1116" t="n">
        <f aca="false">t4!AU34</f>
        <v>0</v>
      </c>
      <c r="I34" s="1134" t="str">
        <f aca="false">IF(H34&lt;=G34,"OK","ERRORE")</f>
        <v>OK</v>
      </c>
    </row>
    <row r="35" customFormat="false" ht="14.1" hidden="false" customHeight="true" outlineLevel="0" collapsed="false">
      <c r="A35" s="478" t="str">
        <f aca="false">t1!A35</f>
        <v>POSIZ. ECON. B5 PROFILI ACCESSO B3</v>
      </c>
      <c r="B35" s="1114" t="str">
        <f aca="false">t1!B35</f>
        <v>037492</v>
      </c>
      <c r="C35" s="1115" t="n">
        <f aca="false">t1!C35+t1!D35</f>
        <v>0</v>
      </c>
      <c r="D35" s="1115" t="n">
        <f aca="false">t5!S36+t5!T36</f>
        <v>0</v>
      </c>
      <c r="E35" s="1116" t="n">
        <f aca="false">t6!U36+t6!V36</f>
        <v>0</v>
      </c>
      <c r="F35" s="1116" t="n">
        <f aca="false">t4!AF50</f>
        <v>5</v>
      </c>
      <c r="G35" s="1116" t="n">
        <f aca="false">C35-D35+E35+F35</f>
        <v>5</v>
      </c>
      <c r="H35" s="1116" t="n">
        <f aca="false">t4!AU35</f>
        <v>0</v>
      </c>
      <c r="I35" s="1134" t="str">
        <f aca="false">IF(H35&lt;=G35,"OK","ERRORE")</f>
        <v>OK</v>
      </c>
    </row>
    <row r="36" customFormat="false" ht="14.1" hidden="false" customHeight="true" outlineLevel="0" collapsed="false">
      <c r="A36" s="478" t="str">
        <f aca="false">t1!A36</f>
        <v>POSIZ. ECON. B5 PROFILI ACCESSO B1</v>
      </c>
      <c r="B36" s="1114" t="str">
        <f aca="false">t1!B36</f>
        <v>037493</v>
      </c>
      <c r="C36" s="1115" t="n">
        <f aca="false">t1!C36+t1!D36</f>
        <v>0</v>
      </c>
      <c r="D36" s="1115" t="n">
        <f aca="false">t5!S37+t5!T37</f>
        <v>0</v>
      </c>
      <c r="E36" s="1116" t="n">
        <f aca="false">t6!U37+t6!V37</f>
        <v>0</v>
      </c>
      <c r="F36" s="1116" t="n">
        <f aca="false">t4!AG50</f>
        <v>0</v>
      </c>
      <c r="G36" s="1116" t="n">
        <f aca="false">C36-D36+E36+F36</f>
        <v>0</v>
      </c>
      <c r="H36" s="1116" t="n">
        <f aca="false">t4!AU36</f>
        <v>0</v>
      </c>
      <c r="I36" s="1134" t="str">
        <f aca="false">IF(H36&lt;=G36,"OK","ERRORE")</f>
        <v>OK</v>
      </c>
    </row>
    <row r="37" customFormat="false" ht="14.1" hidden="false" customHeight="true" outlineLevel="0" collapsed="false">
      <c r="A37" s="478" t="str">
        <f aca="false">t1!A37</f>
        <v>POSIZ. ECON. B4 PROFILI ACCESSO B3</v>
      </c>
      <c r="B37" s="1114" t="str">
        <f aca="false">t1!B37</f>
        <v>036494</v>
      </c>
      <c r="C37" s="1115" t="n">
        <f aca="false">t1!C37+t1!D37</f>
        <v>5</v>
      </c>
      <c r="D37" s="1115" t="n">
        <f aca="false">t5!S38+t5!T38</f>
        <v>0</v>
      </c>
      <c r="E37" s="1116" t="n">
        <f aca="false">t6!U38+t6!V38</f>
        <v>0</v>
      </c>
      <c r="F37" s="1116" t="n">
        <f aca="false">t4!AH50</f>
        <v>1</v>
      </c>
      <c r="G37" s="1116" t="n">
        <f aca="false">C37-D37+E37+F37</f>
        <v>6</v>
      </c>
      <c r="H37" s="1116" t="n">
        <f aca="false">t4!AU37</f>
        <v>5</v>
      </c>
      <c r="I37" s="1134" t="str">
        <f aca="false">IF(H37&lt;=G37,"OK","ERRORE")</f>
        <v>OK</v>
      </c>
    </row>
    <row r="38" customFormat="false" ht="14.1" hidden="false" customHeight="true" outlineLevel="0" collapsed="false">
      <c r="A38" s="478" t="str">
        <f aca="false">t1!A38</f>
        <v>POSIZ. ECON. B4 PROFILI ACCESSO B1</v>
      </c>
      <c r="B38" s="1114" t="str">
        <f aca="false">t1!B38</f>
        <v>036495</v>
      </c>
      <c r="C38" s="1115" t="n">
        <f aca="false">t1!C38+t1!D38</f>
        <v>0</v>
      </c>
      <c r="D38" s="1115" t="n">
        <f aca="false">t5!S39+t5!T39</f>
        <v>0</v>
      </c>
      <c r="E38" s="1116" t="n">
        <f aca="false">t6!U39+t6!V39</f>
        <v>0</v>
      </c>
      <c r="F38" s="1116" t="n">
        <f aca="false">t4!AI50</f>
        <v>2</v>
      </c>
      <c r="G38" s="1116" t="n">
        <f aca="false">C38-D38+E38+F38</f>
        <v>2</v>
      </c>
      <c r="H38" s="1116" t="n">
        <f aca="false">t4!AU38</f>
        <v>0</v>
      </c>
      <c r="I38" s="1134" t="str">
        <f aca="false">IF(H38&lt;=G38,"OK","ERRORE")</f>
        <v>OK</v>
      </c>
    </row>
    <row r="39" customFormat="false" ht="14.1" hidden="false" customHeight="true" outlineLevel="0" collapsed="false">
      <c r="A39" s="478" t="str">
        <f aca="false">t1!A39</f>
        <v>POSIZIONE ECONOMICA DI ACCESSO B3</v>
      </c>
      <c r="B39" s="1114" t="str">
        <f aca="false">t1!B39</f>
        <v>055000</v>
      </c>
      <c r="C39" s="1115" t="n">
        <f aca="false">t1!C39+t1!D39</f>
        <v>1</v>
      </c>
      <c r="D39" s="1115" t="n">
        <f aca="false">t5!S40+t5!T40</f>
        <v>0</v>
      </c>
      <c r="E39" s="1116" t="n">
        <f aca="false">t6!U40+t6!V40</f>
        <v>0</v>
      </c>
      <c r="F39" s="1116" t="n">
        <f aca="false">t4!AJ50</f>
        <v>0</v>
      </c>
      <c r="G39" s="1116" t="n">
        <f aca="false">C39-D39+E39+F39</f>
        <v>1</v>
      </c>
      <c r="H39" s="1116" t="n">
        <f aca="false">t4!AU39</f>
        <v>1</v>
      </c>
      <c r="I39" s="1134" t="str">
        <f aca="false">IF(H39&lt;=G39,"OK","ERRORE")</f>
        <v>OK</v>
      </c>
    </row>
    <row r="40" customFormat="false" ht="14.1" hidden="false" customHeight="true" outlineLevel="0" collapsed="false">
      <c r="A40" s="478" t="str">
        <f aca="false">t1!A40</f>
        <v>POSIZIONE ECONOMICA B3</v>
      </c>
      <c r="B40" s="1114" t="str">
        <f aca="false">t1!B40</f>
        <v>034000</v>
      </c>
      <c r="C40" s="1115" t="n">
        <f aca="false">t1!C40+t1!D40</f>
        <v>3</v>
      </c>
      <c r="D40" s="1115" t="n">
        <f aca="false">t5!S41+t5!T41</f>
        <v>0</v>
      </c>
      <c r="E40" s="1116" t="n">
        <f aca="false">t6!U41+t6!V41</f>
        <v>0</v>
      </c>
      <c r="F40" s="1116" t="n">
        <f aca="false">t4!AK50</f>
        <v>1</v>
      </c>
      <c r="G40" s="1116" t="n">
        <f aca="false">C40-D40+E40+F40</f>
        <v>4</v>
      </c>
      <c r="H40" s="1116" t="n">
        <f aca="false">t4!AU40</f>
        <v>2</v>
      </c>
      <c r="I40" s="1134" t="str">
        <f aca="false">IF(H40&lt;=G40,"OK","ERRORE")</f>
        <v>OK</v>
      </c>
    </row>
    <row r="41" customFormat="false" ht="14.1" hidden="false" customHeight="true" outlineLevel="0" collapsed="false">
      <c r="A41" s="478" t="str">
        <f aca="false">t1!A41</f>
        <v>POSIZIONE ECONOMICA B2</v>
      </c>
      <c r="B41" s="1114" t="str">
        <f aca="false">t1!B41</f>
        <v>032000</v>
      </c>
      <c r="C41" s="1115" t="n">
        <f aca="false">t1!C41+t1!D41</f>
        <v>1</v>
      </c>
      <c r="D41" s="1115" t="n">
        <f aca="false">t5!S42+t5!T42</f>
        <v>0</v>
      </c>
      <c r="E41" s="1116" t="n">
        <f aca="false">t6!U42+t6!V42</f>
        <v>0</v>
      </c>
      <c r="F41" s="1116" t="n">
        <f aca="false">t4!AL50</f>
        <v>2</v>
      </c>
      <c r="G41" s="1116" t="n">
        <f aca="false">C41-D41+E41+F41</f>
        <v>3</v>
      </c>
      <c r="H41" s="1116" t="n">
        <f aca="false">t4!AU41</f>
        <v>1</v>
      </c>
      <c r="I41" s="1134" t="str">
        <f aca="false">IF(H41&lt;=G41,"OK","ERRORE")</f>
        <v>OK</v>
      </c>
    </row>
    <row r="42" customFormat="false" ht="14.1" hidden="false" customHeight="true" outlineLevel="0" collapsed="false">
      <c r="A42" s="478" t="str">
        <f aca="false">t1!A42</f>
        <v>POSIZIONE ECONOMICA DI ACCESSO B1</v>
      </c>
      <c r="B42" s="1114" t="str">
        <f aca="false">t1!B42</f>
        <v>054000</v>
      </c>
      <c r="C42" s="1115" t="n">
        <f aca="false">t1!C42+t1!D42</f>
        <v>2</v>
      </c>
      <c r="D42" s="1115" t="n">
        <f aca="false">t5!S43+t5!T43</f>
        <v>0</v>
      </c>
      <c r="E42" s="1116" t="n">
        <f aca="false">t6!U43+t6!V43</f>
        <v>0</v>
      </c>
      <c r="F42" s="1116" t="n">
        <f aca="false">t4!AM50</f>
        <v>0</v>
      </c>
      <c r="G42" s="1116" t="n">
        <f aca="false">C42-D42+E42+F42</f>
        <v>2</v>
      </c>
      <c r="H42" s="1116" t="n">
        <f aca="false">t4!AU42</f>
        <v>2</v>
      </c>
      <c r="I42" s="1134" t="str">
        <f aca="false">IF(H42&lt;=G42,"OK","ERRORE")</f>
        <v>OK</v>
      </c>
    </row>
    <row r="43" customFormat="false" ht="14.1" hidden="false" customHeight="true" outlineLevel="0" collapsed="false">
      <c r="A43" s="478" t="str">
        <f aca="false">t1!A43</f>
        <v>POSIZIONE ECONOMICA A5</v>
      </c>
      <c r="B43" s="1114" t="str">
        <f aca="false">t1!B43</f>
        <v>0A5000</v>
      </c>
      <c r="C43" s="1115" t="n">
        <f aca="false">t1!C43+t1!D43</f>
        <v>0</v>
      </c>
      <c r="D43" s="1115" t="n">
        <f aca="false">t5!S44+t5!T44</f>
        <v>0</v>
      </c>
      <c r="E43" s="1116" t="n">
        <f aca="false">t6!U44+t6!V44</f>
        <v>0</v>
      </c>
      <c r="F43" s="1116" t="n">
        <f aca="false">t4!AN50</f>
        <v>0</v>
      </c>
      <c r="G43" s="1116" t="n">
        <f aca="false">C43-D43+E43+F43</f>
        <v>0</v>
      </c>
      <c r="H43" s="1116" t="n">
        <f aca="false">t4!AU43</f>
        <v>0</v>
      </c>
      <c r="I43" s="1134" t="str">
        <f aca="false">IF(H43&lt;=G43,"OK","ERRORE")</f>
        <v>OK</v>
      </c>
    </row>
    <row r="44" customFormat="false" ht="14.1" hidden="false" customHeight="true" outlineLevel="0" collapsed="false">
      <c r="A44" s="478" t="str">
        <f aca="false">t1!A44</f>
        <v>POSIZIONE ECONOMICA A4</v>
      </c>
      <c r="B44" s="1114" t="str">
        <f aca="false">t1!B44</f>
        <v>028000</v>
      </c>
      <c r="C44" s="1115" t="n">
        <f aca="false">t1!C44+t1!D44</f>
        <v>0</v>
      </c>
      <c r="D44" s="1115" t="n">
        <f aca="false">t5!S45+t5!T45</f>
        <v>0</v>
      </c>
      <c r="E44" s="1116" t="n">
        <f aca="false">t6!U45+t6!V45</f>
        <v>0</v>
      </c>
      <c r="F44" s="1116" t="n">
        <f aca="false">t4!AO50</f>
        <v>0</v>
      </c>
      <c r="G44" s="1116" t="n">
        <f aca="false">C44-D44+E44+F44</f>
        <v>0</v>
      </c>
      <c r="H44" s="1116" t="n">
        <f aca="false">t4!AU44</f>
        <v>0</v>
      </c>
      <c r="I44" s="1134" t="str">
        <f aca="false">IF(H44&lt;=G44,"OK","ERRORE")</f>
        <v>OK</v>
      </c>
    </row>
    <row r="45" customFormat="false" ht="14.1" hidden="false" customHeight="true" outlineLevel="0" collapsed="false">
      <c r="A45" s="478" t="str">
        <f aca="false">t1!A45</f>
        <v>POSIZIONE ECONOMICA A3</v>
      </c>
      <c r="B45" s="1114" t="str">
        <f aca="false">t1!B45</f>
        <v>027000</v>
      </c>
      <c r="C45" s="1115" t="n">
        <f aca="false">t1!C45+t1!D45</f>
        <v>0</v>
      </c>
      <c r="D45" s="1115" t="n">
        <f aca="false">t5!S46+t5!T46</f>
        <v>0</v>
      </c>
      <c r="E45" s="1116" t="n">
        <f aca="false">t6!U46+t6!V46</f>
        <v>0</v>
      </c>
      <c r="F45" s="1116" t="n">
        <f aca="false">t4!AP50</f>
        <v>0</v>
      </c>
      <c r="G45" s="1116" t="n">
        <f aca="false">C45-D45+E45+F45</f>
        <v>0</v>
      </c>
      <c r="H45" s="1116" t="n">
        <f aca="false">t4!AU45</f>
        <v>0</v>
      </c>
      <c r="I45" s="1134" t="str">
        <f aca="false">IF(H45&lt;=G45,"OK","ERRORE")</f>
        <v>OK</v>
      </c>
    </row>
    <row r="46" customFormat="false" ht="14.1" hidden="false" customHeight="true" outlineLevel="0" collapsed="false">
      <c r="A46" s="478" t="str">
        <f aca="false">t1!A46</f>
        <v>POSIZIONE ECONOMICA A2</v>
      </c>
      <c r="B46" s="1114" t="str">
        <f aca="false">t1!B46</f>
        <v>025000</v>
      </c>
      <c r="C46" s="1115" t="n">
        <f aca="false">t1!C46+t1!D46</f>
        <v>0</v>
      </c>
      <c r="D46" s="1115" t="n">
        <f aca="false">t5!S47+t5!T47</f>
        <v>0</v>
      </c>
      <c r="E46" s="1116" t="n">
        <f aca="false">t6!U47+t6!V47</f>
        <v>0</v>
      </c>
      <c r="F46" s="1116" t="n">
        <f aca="false">t4!AQ50</f>
        <v>0</v>
      </c>
      <c r="G46" s="1116" t="n">
        <f aca="false">C46-D46+E46+F46</f>
        <v>0</v>
      </c>
      <c r="H46" s="1116" t="n">
        <f aca="false">t4!AU46</f>
        <v>0</v>
      </c>
      <c r="I46" s="1134" t="str">
        <f aca="false">IF(H46&lt;=G46,"OK","ERRORE")</f>
        <v>OK</v>
      </c>
    </row>
    <row r="47" customFormat="false" ht="14.1" hidden="false" customHeight="true" outlineLevel="0" collapsed="false">
      <c r="A47" s="478" t="str">
        <f aca="false">t1!A47</f>
        <v>POSIZIONE ECONOMICA DI ACCESSO A1</v>
      </c>
      <c r="B47" s="1114" t="str">
        <f aca="false">t1!B47</f>
        <v>053000</v>
      </c>
      <c r="C47" s="1115" t="n">
        <f aca="false">t1!C47+t1!D47</f>
        <v>0</v>
      </c>
      <c r="D47" s="1115" t="n">
        <f aca="false">t5!S48+t5!T48</f>
        <v>0</v>
      </c>
      <c r="E47" s="1116" t="n">
        <f aca="false">t6!U48+t6!V48</f>
        <v>0</v>
      </c>
      <c r="F47" s="1116" t="n">
        <f aca="false">t4!AR50</f>
        <v>0</v>
      </c>
      <c r="G47" s="1116" t="n">
        <f aca="false">C47-D47+E47+F47</f>
        <v>0</v>
      </c>
      <c r="H47" s="1116" t="n">
        <f aca="false">t4!AU47</f>
        <v>0</v>
      </c>
      <c r="I47" s="1134" t="str">
        <f aca="false">IF(H47&lt;=G47,"OK","ERRORE")</f>
        <v>OK</v>
      </c>
    </row>
    <row r="48" customFormat="false" ht="14.1" hidden="false" customHeight="true" outlineLevel="0" collapsed="false">
      <c r="A48" s="478" t="str">
        <f aca="false">t1!A48</f>
        <v>CONTRATTISTI (a)</v>
      </c>
      <c r="B48" s="1114" t="str">
        <f aca="false">t1!B48</f>
        <v>000061</v>
      </c>
      <c r="C48" s="1115" t="n">
        <f aca="false">t1!C48+t1!D48</f>
        <v>0</v>
      </c>
      <c r="D48" s="1115" t="n">
        <f aca="false">t5!S49+t5!T49</f>
        <v>0</v>
      </c>
      <c r="E48" s="1116" t="n">
        <f aca="false">t6!U49+t6!V49</f>
        <v>0</v>
      </c>
      <c r="F48" s="1116" t="n">
        <f aca="false">t4!AS50</f>
        <v>0</v>
      </c>
      <c r="G48" s="1116" t="n">
        <f aca="false">C48-D48+E48+F48</f>
        <v>0</v>
      </c>
      <c r="H48" s="1116" t="n">
        <f aca="false">t4!AU48</f>
        <v>0</v>
      </c>
      <c r="I48" s="1134" t="str">
        <f aca="false">IF(H48&lt;=G48,"OK","ERRORE")</f>
        <v>OK</v>
      </c>
    </row>
    <row r="49" customFormat="false" ht="14.1" hidden="false" customHeight="true" outlineLevel="0" collapsed="false">
      <c r="A49" s="478" t="str">
        <f aca="false">t1!A49</f>
        <v>COLLABORATORE A T.D. ART. 90 TUEL (b)</v>
      </c>
      <c r="B49" s="1114" t="str">
        <f aca="false">t1!B49</f>
        <v>000096</v>
      </c>
      <c r="C49" s="1115" t="n">
        <f aca="false">t1!C49+t1!D49</f>
        <v>0</v>
      </c>
      <c r="D49" s="1115" t="n">
        <f aca="false">t5!S50+t5!T50</f>
        <v>0</v>
      </c>
      <c r="E49" s="1116" t="n">
        <f aca="false">t6!U50+t6!V50</f>
        <v>0</v>
      </c>
      <c r="F49" s="1116" t="n">
        <f aca="false">t4!AT50</f>
        <v>0</v>
      </c>
      <c r="G49" s="1116" t="n">
        <f aca="false">C49-D49+E49+F49</f>
        <v>0</v>
      </c>
      <c r="H49" s="1116" t="n">
        <f aca="false">t4!AU49</f>
        <v>0</v>
      </c>
      <c r="I49" s="1134" t="str">
        <f aca="false">IF(H49&lt;=G49,"OK","ERRORE")</f>
        <v>OK</v>
      </c>
    </row>
    <row r="50" s="311" customFormat="true" ht="15.75" hidden="false" customHeight="true" outlineLevel="0" collapsed="false">
      <c r="A50" s="1141" t="str">
        <f aca="false">t1!A50</f>
        <v>TOTALE</v>
      </c>
      <c r="B50" s="1119"/>
      <c r="C50" s="1120" t="n">
        <f aca="false">SUM(C6:C49)</f>
        <v>59</v>
      </c>
      <c r="D50" s="1120" t="n">
        <f aca="false">SUM(D6:D49)</f>
        <v>5</v>
      </c>
      <c r="E50" s="1120" t="n">
        <f aca="false">SUM(E6:E49)</f>
        <v>1</v>
      </c>
      <c r="F50" s="1120" t="n">
        <f aca="false">SUM(F6:F49)</f>
        <v>25</v>
      </c>
      <c r="G50" s="1120" t="n">
        <f aca="false">SUM(G6:G49)</f>
        <v>80</v>
      </c>
      <c r="H50" s="1120" t="n">
        <f aca="false">SUM(H6:H49)</f>
        <v>25</v>
      </c>
      <c r="I50" s="1110" t="str">
        <f aca="false">IF(H50&lt;=G50,"OK","ERRORE")</f>
        <v>OK</v>
      </c>
    </row>
  </sheetData>
  <sheetProtection sheet="true" password="ea98" formatColumns="false" selectLockedCells="true" selectUnlockedCells="true"/>
  <mergeCells count="2">
    <mergeCell ref="A1:G1"/>
    <mergeCell ref="D2:I2"/>
  </mergeCells>
  <printOptions headings="false" gridLines="false" gridLinesSet="true" horizontalCentered="true" verticalCentered="true"/>
  <pageMargins left="0" right="0" top="0.170138888888889" bottom="0.1701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true"/>
  </sheetPr>
  <dimension ref="A1:I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14" activePane="bottomLeft" state="frozen"/>
      <selection pane="topLeft" activeCell="A1" activeCellId="0" sqref="A1"/>
      <selection pane="bottomLeft" activeCell="B4" activeCellId="0" sqref="B4"/>
    </sheetView>
  </sheetViews>
  <sheetFormatPr defaultColWidth="9.328125" defaultRowHeight="11.25" zeroHeight="false" outlineLevelRow="0" outlineLevelCol="0"/>
  <cols>
    <col collapsed="false" customWidth="true" hidden="false" outlineLevel="0" max="1" min="1" style="267" width="29.82"/>
    <col collapsed="false" customWidth="true" hidden="false" outlineLevel="0" max="4" min="2" style="268" width="29.82"/>
    <col collapsed="false" customWidth="true" hidden="true" outlineLevel="0" max="5" min="5" style="267" width="7.16"/>
    <col collapsed="false" customWidth="false" hidden="false" outlineLevel="0" max="257" min="6" style="267" width="9.33"/>
  </cols>
  <sheetData>
    <row r="1" customFormat="false" ht="30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</row>
    <row r="2" customFormat="false" ht="56.25" hidden="false" customHeight="true" outlineLevel="0" collapsed="false">
      <c r="A2" s="1130" t="s">
        <v>1036</v>
      </c>
      <c r="B2" s="1130"/>
      <c r="C2" s="1130"/>
      <c r="D2" s="1130"/>
    </row>
    <row r="3" customFormat="false" ht="51" hidden="false" customHeight="true" outlineLevel="0" collapsed="false">
      <c r="A3" s="1142" t="str">
        <f aca="false">"Controllo della compilazione della SI_1A  e controllo di coerenza tra il personale appartenente alla polizia locale dichiarato nella SI_1A ed i presenti al 31.12."&amp;t1!M1&amp;" rilevati in Tabella 1 (Squadratura 7)"</f>
        <v>Controllo della compilazione della SI_1A  e controllo di coerenza tra il personale appartenente alla polizia locale dichiarato nella SI_1A ed i presenti al 31.12.2017 rilevati in Tabella 1 (Squadratura 7)</v>
      </c>
      <c r="B3" s="1142"/>
      <c r="C3" s="1142"/>
      <c r="D3" s="1142"/>
    </row>
    <row r="4" customFormat="false" ht="11.25" hidden="false" customHeight="true" outlineLevel="0" collapsed="false">
      <c r="A4" s="1133"/>
      <c r="B4" s="267"/>
      <c r="C4" s="267"/>
      <c r="D4" s="267"/>
    </row>
    <row r="5" customFormat="false" ht="18" hidden="false" customHeight="true" outlineLevel="0" collapsed="false">
      <c r="A5" s="1143" t="s">
        <v>1037</v>
      </c>
      <c r="B5" s="1143"/>
      <c r="C5" s="1144" t="str">
        <f aca="false">IF('SI_1A(COMUNI-PROVINCE-CITTA_ME)'!I180=0,"A T T E N Z I O N E :  TABELLA NON COMPILATA","")</f>
        <v>A T T E N Z I O N E :  TABELLA NON COMPILATA</v>
      </c>
      <c r="D5" s="1144"/>
    </row>
    <row r="6" s="1135" customFormat="true" ht="22.5" hidden="false" customHeight="true" outlineLevel="0" collapsed="false">
      <c r="A6" s="1145" t="s">
        <v>1038</v>
      </c>
      <c r="B6" s="1095" t="str">
        <f aca="false">"Presenti 31.12."&amp;t1!$M$1&amp;" (Tab 1)"</f>
        <v>Presenti 31.12.2017 (Tab 1)</v>
      </c>
      <c r="C6" s="1095" t="s">
        <v>1039</v>
      </c>
      <c r="D6" s="1146" t="s">
        <v>1033</v>
      </c>
    </row>
    <row r="7" s="1137" customFormat="true" ht="11.25" hidden="false" customHeight="false" outlineLevel="0" collapsed="false">
      <c r="A7" s="1145"/>
      <c r="B7" s="1127" t="s">
        <v>978</v>
      </c>
      <c r="C7" s="1128" t="s">
        <v>979</v>
      </c>
      <c r="D7" s="1147" t="s">
        <v>1040</v>
      </c>
    </row>
    <row r="8" customFormat="false" ht="14.1" hidden="false" customHeight="true" outlineLevel="0" collapsed="false">
      <c r="A8" s="478" t="s">
        <v>1041</v>
      </c>
      <c r="B8" s="1115" t="n">
        <f aca="false">SUM(t1!$L$13:$M$14)</f>
        <v>1</v>
      </c>
      <c r="C8" s="1116" t="n">
        <f aca="false">'SI_1A(COMUNI-PROVINCE-CITTA_ME)'!F55</f>
        <v>0</v>
      </c>
      <c r="D8" s="1148" t="str">
        <f aca="false">IF(C8&gt;B8,"ERRORE","OK")</f>
        <v>OK</v>
      </c>
      <c r="I8" s="1149"/>
    </row>
    <row r="9" customFormat="false" ht="14.1" hidden="false" customHeight="true" outlineLevel="0" collapsed="false">
      <c r="A9" s="478" t="s">
        <v>351</v>
      </c>
      <c r="B9" s="1115" t="n">
        <f aca="false">SUM(t1!$L$16:$M$25)</f>
        <v>19</v>
      </c>
      <c r="C9" s="1116" t="n">
        <f aca="false">'SI_1A(COMUNI-PROVINCE-CITTA_ME)'!F58</f>
        <v>0</v>
      </c>
      <c r="D9" s="1148" t="str">
        <f aca="false">IF(C9&gt;B9,"ERRORE","OK")</f>
        <v>OK</v>
      </c>
      <c r="I9" s="1149"/>
    </row>
    <row r="10" customFormat="false" ht="14.1" hidden="false" customHeight="true" outlineLevel="0" collapsed="false">
      <c r="A10" s="1150" t="s">
        <v>353</v>
      </c>
      <c r="B10" s="1151" t="n">
        <f aca="false">SUM(t1!$L$26:$M$30)</f>
        <v>17</v>
      </c>
      <c r="C10" s="1152" t="n">
        <f aca="false">'SI_1A(COMUNI-PROVINCE-CITTA_ME)'!F61</f>
        <v>0</v>
      </c>
      <c r="D10" s="1153" t="str">
        <f aca="false">IF(C10&gt;B10,"ERRORE","OK")</f>
        <v>OK</v>
      </c>
      <c r="I10" s="1149"/>
    </row>
    <row r="11" customFormat="false" ht="12" hidden="false" customHeight="false" outlineLevel="0" collapsed="false"/>
    <row r="12" customFormat="false" ht="18" hidden="false" customHeight="true" outlineLevel="0" collapsed="false">
      <c r="A12" s="1143" t="s">
        <v>1042</v>
      </c>
      <c r="B12" s="1143"/>
      <c r="C12" s="1154" t="str">
        <f aca="false">IF('SI_1A(UNIONE_COMUNI)'!I180=0,"A T T E N Z I O N E :  TABELLA NON COMPILATA","")</f>
        <v>A T T E N Z I O N E :  TABELLA NON COMPILATA</v>
      </c>
      <c r="D12" s="1154"/>
    </row>
    <row r="13" s="1135" customFormat="true" ht="22.5" hidden="false" customHeight="true" outlineLevel="0" collapsed="false">
      <c r="A13" s="1145" t="s">
        <v>1038</v>
      </c>
      <c r="B13" s="1095" t="str">
        <f aca="false">"Presenti 31.12."&amp;t1!$M$1&amp;" (Tab 1)"</f>
        <v>Presenti 31.12.2017 (Tab 1)</v>
      </c>
      <c r="C13" s="1095" t="s">
        <v>1039</v>
      </c>
      <c r="D13" s="1146" t="s">
        <v>1033</v>
      </c>
    </row>
    <row r="14" s="1137" customFormat="true" ht="11.25" hidden="false" customHeight="false" outlineLevel="0" collapsed="false">
      <c r="A14" s="1145"/>
      <c r="B14" s="1127" t="s">
        <v>978</v>
      </c>
      <c r="C14" s="1128" t="s">
        <v>979</v>
      </c>
      <c r="D14" s="1147" t="s">
        <v>1040</v>
      </c>
    </row>
    <row r="15" customFormat="false" ht="14.1" hidden="false" customHeight="true" outlineLevel="0" collapsed="false">
      <c r="A15" s="478" t="s">
        <v>1041</v>
      </c>
      <c r="B15" s="1115" t="n">
        <f aca="false">SUM(t1!$L$13:$M$14)</f>
        <v>1</v>
      </c>
      <c r="C15" s="1116" t="n">
        <f aca="false">'SI_1A(UNIONE_COMUNI)'!F55</f>
        <v>0</v>
      </c>
      <c r="D15" s="1148" t="str">
        <f aca="false">IF(C15&gt;B15,"ERRORE","OK")</f>
        <v>OK</v>
      </c>
    </row>
    <row r="16" customFormat="false" ht="14.1" hidden="false" customHeight="true" outlineLevel="0" collapsed="false">
      <c r="A16" s="478" t="s">
        <v>351</v>
      </c>
      <c r="B16" s="1115" t="n">
        <f aca="false">SUM(t1!$L$16:$M$25)</f>
        <v>19</v>
      </c>
      <c r="C16" s="1116" t="n">
        <f aca="false">'SI_1A(UNIONE_COMUNI)'!F58</f>
        <v>0</v>
      </c>
      <c r="D16" s="1148" t="str">
        <f aca="false">IF(C16&gt;B16,"ERRORE","OK")</f>
        <v>OK</v>
      </c>
    </row>
    <row r="17" customFormat="false" ht="14.1" hidden="false" customHeight="true" outlineLevel="0" collapsed="false">
      <c r="A17" s="1150" t="s">
        <v>353</v>
      </c>
      <c r="B17" s="1151" t="n">
        <f aca="false">SUM(t1!$L$26:$M$30)</f>
        <v>17</v>
      </c>
      <c r="C17" s="1152" t="n">
        <f aca="false">'SI_1A(UNIONE_COMUNI)'!F61</f>
        <v>0</v>
      </c>
      <c r="D17" s="1153" t="str">
        <f aca="false">IF(C17&gt;B17,"ERRORE","OK")</f>
        <v>OK</v>
      </c>
    </row>
    <row r="18" customFormat="false" ht="12" hidden="false" customHeight="false" outlineLevel="0" collapsed="false"/>
    <row r="19" customFormat="false" ht="18" hidden="false" customHeight="true" outlineLevel="0" collapsed="false">
      <c r="A19" s="1143" t="s">
        <v>1043</v>
      </c>
      <c r="B19" s="1143"/>
      <c r="C19" s="1154" t="str">
        <f aca="false">IF('SI_1A(COMUNITA_MONTANE)'!I180=0,"A T T E N Z I O N E :  TABELLA NON COMPILATA","")</f>
        <v>A T T E N Z I O N E :  TABELLA NON COMPILATA</v>
      </c>
      <c r="D19" s="1154"/>
    </row>
    <row r="20" s="1135" customFormat="true" ht="22.5" hidden="false" customHeight="true" outlineLevel="0" collapsed="false">
      <c r="A20" s="1145" t="s">
        <v>1038</v>
      </c>
      <c r="B20" s="1095" t="str">
        <f aca="false">"Presenti 31.12."&amp;t1!$M$1&amp;" (Tab 1)"</f>
        <v>Presenti 31.12.2017 (Tab 1)</v>
      </c>
      <c r="C20" s="1095" t="s">
        <v>1039</v>
      </c>
      <c r="D20" s="1146" t="s">
        <v>1033</v>
      </c>
    </row>
    <row r="21" s="1137" customFormat="true" ht="11.25" hidden="false" customHeight="false" outlineLevel="0" collapsed="false">
      <c r="A21" s="1145"/>
      <c r="B21" s="1127" t="s">
        <v>978</v>
      </c>
      <c r="C21" s="1128" t="s">
        <v>979</v>
      </c>
      <c r="D21" s="1147" t="s">
        <v>1040</v>
      </c>
    </row>
    <row r="22" customFormat="false" ht="14.1" hidden="false" customHeight="true" outlineLevel="0" collapsed="false">
      <c r="A22" s="478" t="s">
        <v>1041</v>
      </c>
      <c r="B22" s="1115" t="n">
        <f aca="false">SUM(t1!$L$13:$M$14)</f>
        <v>1</v>
      </c>
      <c r="C22" s="1116" t="n">
        <f aca="false">'SI_1A(COMUNITA_MONTANE)'!F55</f>
        <v>0</v>
      </c>
      <c r="D22" s="1148" t="str">
        <f aca="false">IF(C22&gt;B22,"ERRORE","OK")</f>
        <v>OK</v>
      </c>
    </row>
    <row r="23" customFormat="false" ht="14.1" hidden="false" customHeight="true" outlineLevel="0" collapsed="false">
      <c r="A23" s="478" t="s">
        <v>351</v>
      </c>
      <c r="B23" s="1115" t="n">
        <f aca="false">SUM(t1!$L$16:$M$25)</f>
        <v>19</v>
      </c>
      <c r="C23" s="1116" t="n">
        <f aca="false">'SI_1A(COMUNITA_MONTANE)'!F58</f>
        <v>0</v>
      </c>
      <c r="D23" s="1148" t="str">
        <f aca="false">IF(C23&gt;B23,"ERRORE","OK")</f>
        <v>OK</v>
      </c>
    </row>
    <row r="24" customFormat="false" ht="14.1" hidden="false" customHeight="true" outlineLevel="0" collapsed="false">
      <c r="A24" s="1150" t="s">
        <v>353</v>
      </c>
      <c r="B24" s="1151" t="n">
        <f aca="false">SUM(t1!$L$26:$M$30)</f>
        <v>17</v>
      </c>
      <c r="C24" s="1152" t="n">
        <f aca="false">'SI_1A(COMUNITA_MONTANE)'!F61</f>
        <v>0</v>
      </c>
      <c r="D24" s="1153" t="str">
        <f aca="false">IF(C24&gt;B24,"ERRORE","OK")</f>
        <v>OK</v>
      </c>
      <c r="E24" s="267" t="n">
        <f aca="false">COUNTIF(D8:D10,"ERRORE")+COUNTIF(D15:D17,"ERRORE")+COUNTIF(D22:D24,"ERRORE")</f>
        <v>0</v>
      </c>
    </row>
  </sheetData>
  <sheetProtection sheet="true" password="ea98" formatColumns="false" selectLockedCells="true" selectUnlockedCells="true"/>
  <mergeCells count="12">
    <mergeCell ref="A1:D1"/>
    <mergeCell ref="A2:D2"/>
    <mergeCell ref="A3:D3"/>
    <mergeCell ref="A5:B5"/>
    <mergeCell ref="C5:D5"/>
    <mergeCell ref="A6:A7"/>
    <mergeCell ref="A12:B12"/>
    <mergeCell ref="C12:D12"/>
    <mergeCell ref="A13:A14"/>
    <mergeCell ref="A19:B19"/>
    <mergeCell ref="C19:D19"/>
    <mergeCell ref="A20:A21"/>
  </mergeCells>
  <printOptions headings="false" gridLines="false" gridLinesSet="true" horizontalCentered="true" verticalCentered="true"/>
  <pageMargins left="0.2" right="0" top="0.170138888888889" bottom="0.159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1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2" activeCellId="0" sqref="C2"/>
    </sheetView>
  </sheetViews>
  <sheetFormatPr defaultColWidth="9.328125" defaultRowHeight="11.25" zeroHeight="false" outlineLevelRow="0" outlineLevelCol="0"/>
  <cols>
    <col collapsed="false" customWidth="true" hidden="false" outlineLevel="0" max="1" min="1" style="267" width="57.82"/>
    <col collapsed="false" customWidth="true" hidden="false" outlineLevel="0" max="3" min="2" style="267" width="19.82"/>
    <col collapsed="false" customWidth="true" hidden="false" outlineLevel="0" max="4" min="4" style="267" width="26.82"/>
    <col collapsed="false" customWidth="true" hidden="false" outlineLevel="0" max="5" min="5" style="267" width="25.16"/>
    <col collapsed="false" customWidth="false" hidden="false" outlineLevel="0" max="257" min="6" style="267" width="9.33"/>
  </cols>
  <sheetData>
    <row r="1" customFormat="false" ht="29.4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321"/>
      <c r="F1" s="1108"/>
      <c r="G1" s="1108"/>
      <c r="H1" s="1108"/>
      <c r="I1" s="1108"/>
      <c r="K1" s="320"/>
      <c r="M1" s="0"/>
    </row>
    <row r="2" customFormat="false" ht="16.5" hidden="false" customHeight="false" outlineLevel="0" collapsed="false">
      <c r="A2" s="1155" t="s">
        <v>1044</v>
      </c>
      <c r="C2" s="1090"/>
      <c r="D2" s="1090"/>
      <c r="E2" s="1090"/>
      <c r="F2" s="1091"/>
      <c r="G2" s="1091"/>
      <c r="H2" s="1091"/>
      <c r="I2" s="1091"/>
      <c r="K2" s="320"/>
      <c r="M2" s="0"/>
    </row>
    <row r="3" customFormat="false" ht="30" hidden="false" customHeight="true" outlineLevel="0" collapsed="false">
      <c r="A3" s="1156" t="s">
        <v>1045</v>
      </c>
      <c r="B3" s="1156"/>
      <c r="C3" s="1156"/>
      <c r="D3" s="1156"/>
      <c r="E3" s="1156"/>
    </row>
    <row r="4" s="1161" customFormat="true" ht="31.5" hidden="false" customHeight="false" outlineLevel="0" collapsed="false">
      <c r="A4" s="1157" t="s">
        <v>1046</v>
      </c>
      <c r="B4" s="1158" t="s">
        <v>1047</v>
      </c>
      <c r="C4" s="1158" t="s">
        <v>1048</v>
      </c>
      <c r="D4" s="1159" t="s">
        <v>1049</v>
      </c>
      <c r="E4" s="1160" t="s">
        <v>1050</v>
      </c>
    </row>
    <row r="5" customFormat="false" ht="20.25" hidden="false" customHeight="true" outlineLevel="0" collapsed="false">
      <c r="A5" s="1162" t="s">
        <v>1051</v>
      </c>
      <c r="B5" s="1163" t="n">
        <f aca="false">SI_1!G56</f>
        <v>0</v>
      </c>
      <c r="C5" s="1164" t="n">
        <f aca="false">t14!D12</f>
        <v>0</v>
      </c>
      <c r="D5" s="1165" t="str">
        <f aca="false">IF(B5=0,IF(C5=0,"OK","MANCANO LE UNITA'"),IF(C5=0,"MANCANO LE SPESE","OK"))</f>
        <v>OK</v>
      </c>
      <c r="E5" s="1166" t="str">
        <f aca="false">IF(AND(B5&gt;0,C5&gt;0),C5/B5," ")</f>
        <v> </v>
      </c>
    </row>
    <row r="6" customFormat="false" ht="20.25" hidden="false" customHeight="true" outlineLevel="0" collapsed="false">
      <c r="A6" s="1162" t="s">
        <v>1052</v>
      </c>
      <c r="B6" s="1163" t="n">
        <f aca="false">SI_1!G59</f>
        <v>0</v>
      </c>
      <c r="C6" s="1164" t="n">
        <f aca="false">t14!D13</f>
        <v>0</v>
      </c>
      <c r="D6" s="1165" t="str">
        <f aca="false">IF(B6=0,IF(C6=0,"OK","MANCANO LE UNITA'"),IF(C6=0,"MANCANO LE SPESE","OK"))</f>
        <v>OK</v>
      </c>
      <c r="E6" s="1166" t="str">
        <f aca="false">IF(AND(B6&gt;0,C6&gt;0),C6/B6," ")</f>
        <v> </v>
      </c>
    </row>
    <row r="7" customFormat="false" ht="20.25" hidden="false" customHeight="true" outlineLevel="0" collapsed="false">
      <c r="A7" s="1167" t="s">
        <v>1053</v>
      </c>
      <c r="B7" s="1168" t="n">
        <f aca="false">SI_1!G62</f>
        <v>3</v>
      </c>
      <c r="C7" s="1169" t="n">
        <f aca="false">t14!D14</f>
        <v>42863</v>
      </c>
      <c r="D7" s="1170" t="str">
        <f aca="false">IF(B7=0,IF(C7=0,"OK","MANCANO LE UNITA'"),IF(C7=0,"MANCANO LE SPESE","OK"))</f>
        <v>OK</v>
      </c>
      <c r="E7" s="1171" t="n">
        <f aca="false">IF(AND(B7&gt;0,C7&gt;0),C7/B7," ")</f>
        <v>14288</v>
      </c>
    </row>
    <row r="10" customFormat="false" ht="18.75" hidden="false" customHeight="false" outlineLevel="0" collapsed="false">
      <c r="A10" s="1172" t="s">
        <v>1054</v>
      </c>
    </row>
    <row r="11" customFormat="false" ht="30" hidden="false" customHeight="true" outlineLevel="0" collapsed="false">
      <c r="A11" s="1156" t="s">
        <v>1055</v>
      </c>
      <c r="B11" s="1156"/>
      <c r="C11" s="1156"/>
      <c r="D11" s="1156"/>
      <c r="E11" s="1156"/>
    </row>
    <row r="12" s="1161" customFormat="true" ht="32.25" hidden="false" customHeight="false" outlineLevel="0" collapsed="false">
      <c r="A12" s="1157" t="s">
        <v>1056</v>
      </c>
      <c r="B12" s="1158" t="s">
        <v>1057</v>
      </c>
      <c r="C12" s="1158" t="s">
        <v>1048</v>
      </c>
      <c r="D12" s="1159" t="s">
        <v>1049</v>
      </c>
      <c r="E12" s="1160" t="s">
        <v>1050</v>
      </c>
    </row>
    <row r="13" customFormat="false" ht="20.25" hidden="false" customHeight="true" outlineLevel="0" collapsed="false">
      <c r="A13" s="1162" t="s">
        <v>1058</v>
      </c>
      <c r="B13" s="1173" t="n">
        <f aca="false">t2!C11+t2!D11</f>
        <v>0</v>
      </c>
      <c r="C13" s="1174" t="n">
        <f aca="false">t14!D16</f>
        <v>0</v>
      </c>
      <c r="D13" s="1175" t="str">
        <f aca="false">IF(B13=0,IF(C13=0,"OK","MANCANO LE UNITA'"),IF(C13=0,"MANCANO LE SPESE","OK"))</f>
        <v>OK</v>
      </c>
      <c r="E13" s="1176" t="str">
        <f aca="false">IF(AND(B13&gt;0,C13&gt;0),C13/B13," ")</f>
        <v> </v>
      </c>
    </row>
    <row r="14" customFormat="false" ht="20.25" hidden="false" customHeight="true" outlineLevel="0" collapsed="false">
      <c r="A14" s="1162" t="s">
        <v>1059</v>
      </c>
      <c r="B14" s="1163" t="n">
        <f aca="false">t2!E11+t2!F11</f>
        <v>0</v>
      </c>
      <c r="C14" s="1164" t="n">
        <f aca="false">t14!D17</f>
        <v>0</v>
      </c>
      <c r="D14" s="1165" t="str">
        <f aca="false">IF(B14=0,IF(C14=0,"OK","MANCANO LE UNITA'"),IF(C14=0,"MANCANO LE SPESE","OK"))</f>
        <v>OK</v>
      </c>
      <c r="E14" s="1166" t="str">
        <f aca="false">IF(AND(B14&gt;0,C14&gt;0),C14/B14," ")</f>
        <v> </v>
      </c>
    </row>
    <row r="15" customFormat="false" ht="20.25" hidden="false" customHeight="true" outlineLevel="0" collapsed="false">
      <c r="A15" s="1162" t="s">
        <v>1060</v>
      </c>
      <c r="B15" s="1163" t="n">
        <f aca="false">t2!G11+t2!H11</f>
        <v>0</v>
      </c>
      <c r="C15" s="1164" t="n">
        <f aca="false">t14!D23</f>
        <v>0</v>
      </c>
      <c r="D15" s="1165" t="str">
        <f aca="false">IF(B15=0,IF(C15=0,"OK","MANCANO LE UNITA'"),IF(C15=0,"MANCANO LE SPESE","OK"))</f>
        <v>OK</v>
      </c>
      <c r="E15" s="1166" t="str">
        <f aca="false">IF(AND(B15&gt;0,C15&gt;0),C15/B15," ")</f>
        <v> </v>
      </c>
    </row>
    <row r="16" customFormat="false" ht="20.25" hidden="false" customHeight="true" outlineLevel="0" collapsed="false">
      <c r="A16" s="1162" t="s">
        <v>1061</v>
      </c>
      <c r="B16" s="1163" t="n">
        <f aca="false">t2!I11+t2!J11</f>
        <v>0</v>
      </c>
      <c r="C16" s="1164" t="n">
        <f aca="false">t14!D24</f>
        <v>0</v>
      </c>
      <c r="D16" s="1165" t="str">
        <f aca="false">IF(B16=0,IF(C16=0,"OK","MANCANO LE UNITA'"),IF(C16=0,"MANCANO LE SPESE","OK"))</f>
        <v>OK</v>
      </c>
      <c r="E16" s="1166" t="str">
        <f aca="false">IF(AND(B16&gt;0,C16&gt;0),C16/B16," ")</f>
        <v> </v>
      </c>
    </row>
    <row r="17" customFormat="false" ht="13.9" hidden="false" customHeight="true" outlineLevel="0" collapsed="false">
      <c r="A17" s="1177"/>
      <c r="B17" s="1178"/>
      <c r="C17" s="1178"/>
      <c r="D17" s="1178"/>
      <c r="E17" s="1179"/>
    </row>
    <row r="18" s="1161" customFormat="true" ht="31.5" hidden="false" customHeight="false" outlineLevel="0" collapsed="false">
      <c r="A18" s="1180" t="s">
        <v>1062</v>
      </c>
      <c r="B18" s="1181" t="s">
        <v>1063</v>
      </c>
      <c r="C18" s="1181" t="s">
        <v>1048</v>
      </c>
      <c r="D18" s="1182" t="s">
        <v>1064</v>
      </c>
      <c r="E18" s="1183" t="s">
        <v>1065</v>
      </c>
    </row>
    <row r="19" customFormat="false" ht="24" hidden="false" customHeight="false" outlineLevel="0" collapsed="false">
      <c r="A19" s="1184" t="str">
        <f aca="false">t14!A10</f>
        <v>SOMME CORRISPOSTE AD AGENZIA DI SOMMINISTRAZIONE(INTERINALI)</v>
      </c>
      <c r="B19" s="1134" t="str">
        <f aca="false">t14!B10</f>
        <v>L105</v>
      </c>
      <c r="C19" s="1185" t="n">
        <f aca="false">t14!D10</f>
        <v>0</v>
      </c>
      <c r="D19" s="1186" t="str">
        <f aca="false">(IF(AND(C19=0,C20&gt;0),"INSERIRE SOMME SPETTANTI ALL'AGENZIA (L105)","OK"))</f>
        <v>OK</v>
      </c>
      <c r="E19" s="1187" t="str">
        <f aca="false">(IF(AND(C19&gt;0,C20&gt;0),C19/C20," "))</f>
        <v> </v>
      </c>
    </row>
    <row r="20" customFormat="false" ht="24" hidden="false" customHeight="false" outlineLevel="0" collapsed="false">
      <c r="A20" s="1184" t="str">
        <f aca="false">t14!A23</f>
        <v>ONERI PER I CONTRATTI DI SOMMINISTRAZIONE(INTERINALI)</v>
      </c>
      <c r="B20" s="1188" t="str">
        <f aca="false">t14!B23</f>
        <v>P062</v>
      </c>
      <c r="C20" s="1189" t="n">
        <f aca="false">t14!D23</f>
        <v>0</v>
      </c>
      <c r="D20" s="1190" t="str">
        <f aca="false">(IF(AND(C20=0,C19&gt;0),"INSERIRE RETRIBUZIONI PER INTERINALI (P062)","OK"))</f>
        <v>OK</v>
      </c>
      <c r="E20" s="1187"/>
    </row>
    <row r="21" customFormat="false" ht="40.5" hidden="false" customHeight="true" outlineLevel="0" collapsed="false">
      <c r="A21" s="1191" t="s">
        <v>1066</v>
      </c>
      <c r="B21" s="1191"/>
      <c r="C21" s="1191"/>
      <c r="D21" s="1192" t="str">
        <f aca="false">(IF(AND(C19&gt;0,C20&gt;0),IF(C19&gt;(C20/100*30),"ATTENZIONE: la voce L105 supera il 30% della voce P062. L'IN1 andrà giustificata","OK"),"OK"))</f>
        <v>OK</v>
      </c>
      <c r="E21" s="1187"/>
    </row>
  </sheetData>
  <sheetProtection sheet="true" password="ea98" formatColumns="false" selectLockedCells="true" selectUnlockedCells="true"/>
  <mergeCells count="6">
    <mergeCell ref="A1:D1"/>
    <mergeCell ref="C2:E2"/>
    <mergeCell ref="A3:E3"/>
    <mergeCell ref="A11:E11"/>
    <mergeCell ref="E19:E21"/>
    <mergeCell ref="A21:C21"/>
  </mergeCells>
  <conditionalFormatting sqref="D5:D7 D13:D16 D19:D21">
    <cfRule type="expression" priority="2" aboveAverage="0" equalAverage="0" bottom="0" percent="0" rank="0" text="" dxfId="15">
      <formula>ISERROR(SEARCH("OK",D5))</formula>
    </cfRule>
  </conditionalFormatting>
  <printOptions headings="false" gridLines="false" gridLinesSet="true" horizontalCentered="true" verticalCentered="true"/>
  <pageMargins left="0" right="0" top="0.196527777777778" bottom="0.315277777777778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D2" activeCellId="0" sqref="D2"/>
    </sheetView>
  </sheetViews>
  <sheetFormatPr defaultColWidth="9.28515625" defaultRowHeight="11.25" zeroHeight="false" outlineLevelRow="0" outlineLevelCol="0"/>
  <cols>
    <col collapsed="false" customWidth="true" hidden="false" outlineLevel="0" max="1" min="1" style="267" width="38.82"/>
    <col collapsed="false" customWidth="true" hidden="false" outlineLevel="0" max="2" min="2" style="268" width="11.33"/>
    <col collapsed="false" customWidth="true" hidden="false" outlineLevel="0" max="3" min="3" style="268" width="13.16"/>
    <col collapsed="false" customWidth="true" hidden="false" outlineLevel="0" max="4" min="4" style="268" width="17.82"/>
    <col collapsed="false" customWidth="true" hidden="false" outlineLevel="0" max="6" min="5" style="268" width="15.82"/>
    <col collapsed="false" customWidth="true" hidden="false" outlineLevel="0" max="8" min="7" style="1089" width="15.82"/>
    <col collapsed="false" customWidth="true" hidden="false" outlineLevel="0" max="9" min="9" style="1089" width="18.33"/>
    <col collapsed="false" customWidth="false" hidden="false" outlineLevel="0" max="10" min="10" style="1089" width="9.33"/>
  </cols>
  <sheetData>
    <row r="1" s="267" customFormat="tru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F1" s="406"/>
      <c r="G1" s="406"/>
      <c r="H1" s="406"/>
      <c r="I1" s="321"/>
      <c r="K1" s="320"/>
      <c r="M1" s="0"/>
    </row>
    <row r="2" s="267" customFormat="true" ht="21" hidden="false" customHeight="true" outlineLevel="0" collapsed="false">
      <c r="D2" s="1090"/>
      <c r="E2" s="1090"/>
      <c r="F2" s="1090"/>
      <c r="G2" s="1090"/>
      <c r="H2" s="1090"/>
      <c r="I2" s="1090"/>
      <c r="J2" s="1091"/>
      <c r="K2" s="320"/>
      <c r="M2" s="0"/>
    </row>
    <row r="3" s="267" customFormat="true" ht="21" hidden="false" customHeight="true" outlineLevel="0" collapsed="false">
      <c r="A3" s="1092" t="s">
        <v>1067</v>
      </c>
      <c r="B3" s="268"/>
      <c r="F3" s="268"/>
    </row>
    <row r="4" customFormat="false" ht="56.25" hidden="false" customHeight="false" outlineLevel="0" collapsed="false">
      <c r="A4" s="1094" t="s">
        <v>960</v>
      </c>
      <c r="B4" s="1095" t="s">
        <v>961</v>
      </c>
      <c r="C4" s="1097" t="s">
        <v>1068</v>
      </c>
      <c r="D4" s="1097" t="s">
        <v>1069</v>
      </c>
      <c r="E4" s="1097" t="s">
        <v>1070</v>
      </c>
      <c r="F4" s="1097" t="s">
        <v>1071</v>
      </c>
      <c r="G4" s="1097" t="s">
        <v>1072</v>
      </c>
      <c r="H4" s="1097" t="s">
        <v>1073</v>
      </c>
      <c r="I4" s="1097" t="s">
        <v>1074</v>
      </c>
    </row>
    <row r="5" s="1196" customFormat="true" ht="10.5" hidden="false" customHeight="false" outlineLevel="0" collapsed="false">
      <c r="A5" s="1193"/>
      <c r="B5" s="1140"/>
      <c r="C5" s="1194" t="s">
        <v>978</v>
      </c>
      <c r="D5" s="1194" t="s">
        <v>979</v>
      </c>
      <c r="E5" s="1194" t="s">
        <v>1075</v>
      </c>
      <c r="F5" s="1194" t="s">
        <v>981</v>
      </c>
      <c r="G5" s="1194" t="s">
        <v>1076</v>
      </c>
      <c r="H5" s="1194" t="s">
        <v>1077</v>
      </c>
      <c r="I5" s="1194" t="s">
        <v>1078</v>
      </c>
      <c r="J5" s="1195"/>
    </row>
    <row r="6" customFormat="false" ht="12.75" hidden="false" customHeight="false" outlineLevel="0" collapsed="false">
      <c r="A6" s="1101" t="str">
        <f aca="false">t1!A6</f>
        <v>SEGRETARIO A</v>
      </c>
      <c r="B6" s="1102" t="str">
        <f aca="false">t1!B6</f>
        <v>0D0102</v>
      </c>
      <c r="C6" s="1197" t="n">
        <f aca="false">t12!C6</f>
        <v>0</v>
      </c>
      <c r="D6" s="1198" t="n">
        <f aca="false">t12!D6</f>
        <v>0</v>
      </c>
      <c r="E6" s="1199" t="str">
        <f aca="false">IF(C6=0," ",D6/C6*12)</f>
        <v> </v>
      </c>
      <c r="F6" s="1200" t="n">
        <v>39979.29</v>
      </c>
      <c r="G6" s="1199" t="str">
        <f aca="false">IF(E6=" "," ",E6-F6)</f>
        <v> </v>
      </c>
      <c r="H6" s="1201" t="str">
        <f aca="false">IF(E6=" "," ",IF(F6=0," ",G6/F6))</f>
        <v> </v>
      </c>
      <c r="I6" s="1134" t="str">
        <f aca="false">IF(E6=" "," ",IF(F6=0," ",IF(ABS(H6)&gt;0.02,"ERRORE","OK")))</f>
        <v> </v>
      </c>
    </row>
    <row r="7" customFormat="false" ht="12.75" hidden="false" customHeight="false" outlineLevel="0" collapsed="false">
      <c r="A7" s="1101" t="str">
        <f aca="false">t1!A7</f>
        <v>SEGRETARIO B</v>
      </c>
      <c r="B7" s="1102" t="str">
        <f aca="false">t1!B7</f>
        <v>0D0103</v>
      </c>
      <c r="C7" s="1197" t="n">
        <f aca="false">t12!C7</f>
        <v>0</v>
      </c>
      <c r="D7" s="1198" t="n">
        <f aca="false">t12!D7</f>
        <v>0</v>
      </c>
      <c r="E7" s="1199" t="str">
        <f aca="false">IF(C7=0," ",D7/C7*12)</f>
        <v> </v>
      </c>
      <c r="F7" s="1200" t="n">
        <v>39979.29</v>
      </c>
      <c r="G7" s="1199" t="str">
        <f aca="false">IF(E7=" "," ",E7-F7)</f>
        <v> </v>
      </c>
      <c r="H7" s="1201" t="str">
        <f aca="false">IF(E7=" "," ",IF(F7=0," ",G7/F7))</f>
        <v> </v>
      </c>
      <c r="I7" s="1134" t="str">
        <f aca="false">IF(E7=" "," ",IF(F7=0," ",IF(ABS(H7)&gt;0.02,"ERRORE","OK")))</f>
        <v> </v>
      </c>
    </row>
    <row r="8" customFormat="false" ht="12.75" hidden="false" customHeight="false" outlineLevel="0" collapsed="false">
      <c r="A8" s="1101" t="str">
        <f aca="false">t1!A8</f>
        <v>SEGRETARIO C</v>
      </c>
      <c r="B8" s="1102" t="str">
        <f aca="false">t1!B8</f>
        <v>0D0485</v>
      </c>
      <c r="C8" s="1197" t="n">
        <f aca="false">t12!C8</f>
        <v>0</v>
      </c>
      <c r="D8" s="1198" t="n">
        <f aca="false">t12!D8</f>
        <v>0</v>
      </c>
      <c r="E8" s="1199" t="str">
        <f aca="false">IF(C8=0," ",D8/C8*12)</f>
        <v> </v>
      </c>
      <c r="F8" s="1200" t="n">
        <v>31983.43</v>
      </c>
      <c r="G8" s="1199" t="str">
        <f aca="false">IF(E8=" "," ",E8-F8)</f>
        <v> </v>
      </c>
      <c r="H8" s="1201" t="str">
        <f aca="false">IF(E8=" "," ",IF(F8=0," ",G8/F8))</f>
        <v> </v>
      </c>
      <c r="I8" s="1134" t="str">
        <f aca="false">IF(E8=" "," ",IF(F8=0," ",IF(ABS(H8)&gt;0.02,"ERRORE","OK")))</f>
        <v> </v>
      </c>
    </row>
    <row r="9" customFormat="false" ht="12.75" hidden="false" customHeight="false" outlineLevel="0" collapsed="false">
      <c r="A9" s="1101" t="str">
        <f aca="false">t1!A9</f>
        <v>SEGRETARIO GENERALE CCIAA</v>
      </c>
      <c r="B9" s="1102" t="str">
        <f aca="false">t1!B9</f>
        <v>0D0104</v>
      </c>
      <c r="C9" s="1197" t="n">
        <f aca="false">t12!C9</f>
        <v>0</v>
      </c>
      <c r="D9" s="1198" t="n">
        <f aca="false">t12!D9</f>
        <v>0</v>
      </c>
      <c r="E9" s="1199" t="str">
        <f aca="false">IF(C9=0," ",D9/C9*12)</f>
        <v> </v>
      </c>
      <c r="F9" s="1200"/>
      <c r="G9" s="1199" t="str">
        <f aca="false">IF(E9=" "," ",E9-F9)</f>
        <v> </v>
      </c>
      <c r="H9" s="1201" t="str">
        <f aca="false">IF(E9=" "," ",IF(F9=0," ",G9/F9))</f>
        <v> </v>
      </c>
      <c r="I9" s="1134" t="str">
        <f aca="false">IF(E9=" "," ",IF(F9=0," ",IF(ABS(H9)&gt;0.02,"ERRORE","OK")))</f>
        <v> </v>
      </c>
    </row>
    <row r="10" customFormat="false" ht="12.75" hidden="false" customHeight="false" outlineLevel="0" collapsed="false">
      <c r="A10" s="1101" t="str">
        <f aca="false">t1!A10</f>
        <v>DIRETTORE  GENERALE</v>
      </c>
      <c r="B10" s="1102" t="str">
        <f aca="false">t1!B10</f>
        <v>0D0097</v>
      </c>
      <c r="C10" s="1197" t="n">
        <f aca="false">t12!C10</f>
        <v>0</v>
      </c>
      <c r="D10" s="1198" t="n">
        <f aca="false">t12!D10</f>
        <v>0</v>
      </c>
      <c r="E10" s="1199" t="str">
        <f aca="false">IF(C10=0," ",D10/C10*12)</f>
        <v> </v>
      </c>
      <c r="F10" s="1200"/>
      <c r="G10" s="1199" t="str">
        <f aca="false">IF(E10=" "," ",E10-F10)</f>
        <v> </v>
      </c>
      <c r="H10" s="1201" t="str">
        <f aca="false">IF(E10=" "," ",IF(F10=0," ",G10/F10))</f>
        <v> </v>
      </c>
      <c r="I10" s="1134" t="str">
        <f aca="false">IF(E10=" "," ",IF(F10=0," ",IF(ABS(H10)&gt;0.02,"ERRORE","OK")))</f>
        <v> </v>
      </c>
    </row>
    <row r="11" customFormat="false" ht="12.75" hidden="false" customHeight="false" outlineLevel="0" collapsed="false">
      <c r="A11" s="1101" t="str">
        <f aca="false">t1!A11</f>
        <v>DIRIGENTE FUORI D.O. art.110 c.2 TUEL</v>
      </c>
      <c r="B11" s="1102" t="str">
        <f aca="false">t1!B11</f>
        <v>0D0098</v>
      </c>
      <c r="C11" s="1197" t="n">
        <f aca="false">t12!C11</f>
        <v>0</v>
      </c>
      <c r="D11" s="1198" t="n">
        <f aca="false">t12!D11</f>
        <v>0</v>
      </c>
      <c r="E11" s="1199" t="str">
        <f aca="false">IF(C11=0," ",D11/C11*12)</f>
        <v> </v>
      </c>
      <c r="F11" s="1200"/>
      <c r="G11" s="1199" t="str">
        <f aca="false">IF(E11=" "," ",E11-F11)</f>
        <v> </v>
      </c>
      <c r="H11" s="1201" t="str">
        <f aca="false">IF(E11=" "," ",IF(F11=0," ",G11/F11))</f>
        <v> </v>
      </c>
      <c r="I11" s="1134" t="str">
        <f aca="false">IF(E11=" "," ",IF(F11=0," ",IF(ABS(H11)&gt;0.02,"ERRORE","OK")))</f>
        <v> </v>
      </c>
    </row>
    <row r="12" customFormat="false" ht="12.75" hidden="false" customHeight="false" outlineLevel="0" collapsed="false">
      <c r="A12" s="1101" t="str">
        <f aca="false">t1!A12</f>
        <v>ALTE SPECIALIZZ. FUORI D.O.art.110 c.2 TUEL</v>
      </c>
      <c r="B12" s="1102" t="str">
        <f aca="false">t1!B12</f>
        <v>0D0095</v>
      </c>
      <c r="C12" s="1197" t="n">
        <f aca="false">t12!C12</f>
        <v>0</v>
      </c>
      <c r="D12" s="1198" t="n">
        <f aca="false">t12!D12</f>
        <v>0</v>
      </c>
      <c r="E12" s="1199" t="str">
        <f aca="false">IF(C12=0," ",D12/C12*12)</f>
        <v> </v>
      </c>
      <c r="F12" s="1200"/>
      <c r="G12" s="1199" t="str">
        <f aca="false">IF(E12=" "," ",E12-F12)</f>
        <v> </v>
      </c>
      <c r="H12" s="1201" t="str">
        <f aca="false">IF(E12=" "," ",IF(F12=0," ",G12/F12))</f>
        <v> </v>
      </c>
      <c r="I12" s="1134" t="str">
        <f aca="false">IF(E12=" "," ",IF(F12=0," ",IF(ABS(H12)&gt;0.02,"ERRORE","OK")))</f>
        <v> </v>
      </c>
    </row>
    <row r="13" customFormat="false" ht="12.75" hidden="false" customHeight="false" outlineLevel="0" collapsed="false">
      <c r="A13" s="1101" t="str">
        <f aca="false">t1!A13</f>
        <v>DIRIGENTE A TEMPO INDETERMINATO</v>
      </c>
      <c r="B13" s="1102" t="str">
        <f aca="false">t1!B13</f>
        <v>0D0164</v>
      </c>
      <c r="C13" s="1197" t="n">
        <f aca="false">t12!C13</f>
        <v>1</v>
      </c>
      <c r="D13" s="1198" t="n">
        <f aca="false">t12!D13</f>
        <v>3332</v>
      </c>
      <c r="E13" s="1199" t="n">
        <f aca="false">IF(C13=0," ",D13/C13*12)</f>
        <v>39984</v>
      </c>
      <c r="F13" s="1200" t="n">
        <v>39979.29</v>
      </c>
      <c r="G13" s="1199" t="n">
        <f aca="false">IF(E13=" "," ",E13-F13)</f>
        <v>4.71</v>
      </c>
      <c r="H13" s="1201" t="n">
        <f aca="false">IF(E13=" "," ",IF(F13=0," ",G13/F13))</f>
        <v>0.0001</v>
      </c>
      <c r="I13" s="1134" t="str">
        <f aca="false">IF(E13=" "," ",IF(F13=0," ",IF(ABS(H13)&gt;0.02,"ERRORE","OK")))</f>
        <v>OK</v>
      </c>
    </row>
    <row r="14" customFormat="false" ht="12.75" hidden="false" customHeight="false" outlineLevel="0" collapsed="false">
      <c r="A14" s="1101" t="str">
        <f aca="false">t1!A14</f>
        <v>DIRIGENTE A TEMPO DET.TO  ART.110 C.1 TUEL</v>
      </c>
      <c r="B14" s="1102" t="str">
        <f aca="false">t1!B14</f>
        <v>0D0165</v>
      </c>
      <c r="C14" s="1197" t="n">
        <f aca="false">t12!C14</f>
        <v>12</v>
      </c>
      <c r="D14" s="1198" t="n">
        <f aca="false">t12!D14</f>
        <v>39979</v>
      </c>
      <c r="E14" s="1199" t="n">
        <f aca="false">IF(C14=0," ",D14/C14*12)</f>
        <v>39979</v>
      </c>
      <c r="F14" s="1200" t="n">
        <v>39979.29</v>
      </c>
      <c r="G14" s="1199" t="n">
        <f aca="false">IF(E14=" "," ",E14-F14)</f>
        <v>-0.29</v>
      </c>
      <c r="H14" s="1201" t="n">
        <f aca="false">IF(E14=" "," ",IF(F14=0," ",G14/F14))</f>
        <v>-0</v>
      </c>
      <c r="I14" s="1134" t="str">
        <f aca="false">IF(E14=" "," ",IF(F14=0," ",IF(ABS(H14)&gt;0.02,"ERRORE","OK")))</f>
        <v>OK</v>
      </c>
    </row>
    <row r="15" customFormat="false" ht="12.75" hidden="false" customHeight="false" outlineLevel="0" collapsed="false">
      <c r="A15" s="1101" t="str">
        <f aca="false">t1!A15</f>
        <v>ALTE SPECIALIZZ. IN D.O. art.110 c.1 TUEL</v>
      </c>
      <c r="B15" s="1102" t="str">
        <f aca="false">t1!B15</f>
        <v>0D0I95</v>
      </c>
      <c r="C15" s="1197" t="n">
        <f aca="false">t12!C15</f>
        <v>0</v>
      </c>
      <c r="D15" s="1198" t="n">
        <f aca="false">t12!D15</f>
        <v>0</v>
      </c>
      <c r="E15" s="1199" t="str">
        <f aca="false">IF(C15=0," ",D15/C15*12)</f>
        <v> </v>
      </c>
      <c r="F15" s="1200"/>
      <c r="G15" s="1199" t="str">
        <f aca="false">IF(E15=" "," ",E15-F15)</f>
        <v> </v>
      </c>
      <c r="H15" s="1201" t="str">
        <f aca="false">IF(E15=" "," ",IF(F15=0," ",G15/F15))</f>
        <v> </v>
      </c>
      <c r="I15" s="1134" t="str">
        <f aca="false">IF(E15=" "," ",IF(F15=0," ",IF(ABS(H15)&gt;0.02,"ERRORE","OK")))</f>
        <v> </v>
      </c>
    </row>
    <row r="16" customFormat="false" ht="12.75" hidden="false" customHeight="false" outlineLevel="0" collapsed="false">
      <c r="A16" s="1101" t="str">
        <f aca="false">t1!A16</f>
        <v>POSIZ. ECON. D6 - PROFILI ACCESSO D3</v>
      </c>
      <c r="B16" s="1102" t="str">
        <f aca="false">t1!B16</f>
        <v>0D6A00</v>
      </c>
      <c r="C16" s="1197" t="n">
        <f aca="false">t12!C16</f>
        <v>26</v>
      </c>
      <c r="D16" s="1198" t="n">
        <f aca="false">t12!D16</f>
        <v>61409</v>
      </c>
      <c r="E16" s="1199" t="n">
        <f aca="false">IF(C16=0," ",D16/C16*12)</f>
        <v>28342.62</v>
      </c>
      <c r="F16" s="1200" t="n">
        <v>28342.72</v>
      </c>
      <c r="G16" s="1199" t="n">
        <f aca="false">IF(E16=" "," ",E16-F16)</f>
        <v>-0.1</v>
      </c>
      <c r="H16" s="1201" t="n">
        <f aca="false">IF(E16=" "," ",IF(F16=0," ",G16/F16))</f>
        <v>-0</v>
      </c>
      <c r="I16" s="1134" t="str">
        <f aca="false">IF(E16=" "," ",IF(F16=0," ",IF(ABS(H16)&gt;0.02,"ERRORE","OK")))</f>
        <v>OK</v>
      </c>
    </row>
    <row r="17" customFormat="false" ht="12.75" hidden="false" customHeight="false" outlineLevel="0" collapsed="false">
      <c r="A17" s="1101" t="str">
        <f aca="false">t1!A17</f>
        <v>POSIZ. ECON. D6 - PROFILO ACCESSO D1</v>
      </c>
      <c r="B17" s="1102" t="str">
        <f aca="false">t1!B17</f>
        <v>0D6000</v>
      </c>
      <c r="C17" s="1197" t="n">
        <f aca="false">t12!C17</f>
        <v>19</v>
      </c>
      <c r="D17" s="1198" t="n">
        <f aca="false">t12!D17</f>
        <v>44876</v>
      </c>
      <c r="E17" s="1199" t="n">
        <f aca="false">IF(C17=0," ",D17/C17*12)</f>
        <v>28342.74</v>
      </c>
      <c r="F17" s="1200" t="n">
        <v>28342.72</v>
      </c>
      <c r="G17" s="1199" t="n">
        <f aca="false">IF(E17=" "," ",E17-F17)</f>
        <v>0.02</v>
      </c>
      <c r="H17" s="1201" t="n">
        <f aca="false">IF(E17=" "," ",IF(F17=0," ",G17/F17))</f>
        <v>0</v>
      </c>
      <c r="I17" s="1134" t="str">
        <f aca="false">IF(E17=" "," ",IF(F17=0," ",IF(ABS(H17)&gt;0.02,"ERRORE","OK")))</f>
        <v>OK</v>
      </c>
    </row>
    <row r="18" customFormat="false" ht="12.75" hidden="false" customHeight="false" outlineLevel="0" collapsed="false">
      <c r="A18" s="1101" t="str">
        <f aca="false">t1!A18</f>
        <v>POSIZ. ECON. D5 PROFILI ACCESSO D3</v>
      </c>
      <c r="B18" s="1102" t="str">
        <f aca="false">t1!B18</f>
        <v>052486</v>
      </c>
      <c r="C18" s="1197" t="n">
        <f aca="false">t12!C18</f>
        <v>0</v>
      </c>
      <c r="D18" s="1198" t="n">
        <f aca="false">t12!D18</f>
        <v>0</v>
      </c>
      <c r="E18" s="1199" t="str">
        <f aca="false">IF(C18=0," ",D18/C18*12)</f>
        <v> </v>
      </c>
      <c r="F18" s="1200" t="n">
        <v>26510.86</v>
      </c>
      <c r="G18" s="1199" t="str">
        <f aca="false">IF(E18=" "," ",E18-F18)</f>
        <v> </v>
      </c>
      <c r="H18" s="1201" t="str">
        <f aca="false">IF(E18=" "," ",IF(F18=0," ",G18/F18))</f>
        <v> </v>
      </c>
      <c r="I18" s="1134" t="str">
        <f aca="false">IF(E18=" "," ",IF(F18=0," ",IF(ABS(H18)&gt;0.02,"ERRORE","OK")))</f>
        <v> </v>
      </c>
    </row>
    <row r="19" customFormat="false" ht="12.75" hidden="false" customHeight="false" outlineLevel="0" collapsed="false">
      <c r="A19" s="1101" t="str">
        <f aca="false">t1!A19</f>
        <v>POSIZ. ECON. D5 PROFILI ACCESSO D1</v>
      </c>
      <c r="B19" s="1102" t="str">
        <f aca="false">t1!B19</f>
        <v>052487</v>
      </c>
      <c r="C19" s="1197" t="n">
        <f aca="false">t12!C19</f>
        <v>18</v>
      </c>
      <c r="D19" s="1198" t="n">
        <f aca="false">t12!D19</f>
        <v>39766</v>
      </c>
      <c r="E19" s="1199" t="n">
        <f aca="false">IF(C19=0," ",D19/C19*12)</f>
        <v>26510.67</v>
      </c>
      <c r="F19" s="1200" t="n">
        <v>26510.86</v>
      </c>
      <c r="G19" s="1199" t="n">
        <f aca="false">IF(E19=" "," ",E19-F19)</f>
        <v>-0.19</v>
      </c>
      <c r="H19" s="1201" t="n">
        <f aca="false">IF(E19=" "," ",IF(F19=0," ",G19/F19))</f>
        <v>-0</v>
      </c>
      <c r="I19" s="1134" t="str">
        <f aca="false">IF(E19=" "," ",IF(F19=0," ",IF(ABS(H19)&gt;0.02,"ERRORE","OK")))</f>
        <v>OK</v>
      </c>
    </row>
    <row r="20" customFormat="false" ht="12.75" hidden="false" customHeight="false" outlineLevel="0" collapsed="false">
      <c r="A20" s="1101" t="str">
        <f aca="false">t1!A20</f>
        <v>POSIZ. ECON. D4 PROFILI ACCESSO D3</v>
      </c>
      <c r="B20" s="1102" t="str">
        <f aca="false">t1!B20</f>
        <v>051488</v>
      </c>
      <c r="C20" s="1197" t="n">
        <f aca="false">t12!C20</f>
        <v>0</v>
      </c>
      <c r="D20" s="1198" t="n">
        <f aca="false">t12!D20</f>
        <v>0</v>
      </c>
      <c r="E20" s="1199" t="str">
        <f aca="false">IF(C20=0," ",D20/C20*12)</f>
        <v> </v>
      </c>
      <c r="F20" s="1200" t="n">
        <v>25377.76</v>
      </c>
      <c r="G20" s="1199" t="str">
        <f aca="false">IF(E20=" "," ",E20-F20)</f>
        <v> </v>
      </c>
      <c r="H20" s="1201" t="str">
        <f aca="false">IF(E20=" "," ",IF(F20=0," ",G20/F20))</f>
        <v> </v>
      </c>
      <c r="I20" s="1134" t="str">
        <f aca="false">IF(E20=" "," ",IF(F20=0," ",IF(ABS(H20)&gt;0.02,"ERRORE","OK")))</f>
        <v> </v>
      </c>
    </row>
    <row r="21" customFormat="false" ht="12.75" hidden="false" customHeight="false" outlineLevel="0" collapsed="false">
      <c r="A21" s="1101" t="str">
        <f aca="false">t1!A21</f>
        <v>POSIZ. ECON. D4 PROFILI ACCESSO D1</v>
      </c>
      <c r="B21" s="1102" t="str">
        <f aca="false">t1!B21</f>
        <v>051489</v>
      </c>
      <c r="C21" s="1197" t="n">
        <f aca="false">t12!C21</f>
        <v>0</v>
      </c>
      <c r="D21" s="1198" t="n">
        <f aca="false">t12!D21</f>
        <v>0</v>
      </c>
      <c r="E21" s="1199" t="str">
        <f aca="false">IF(C21=0," ",D21/C21*12)</f>
        <v> </v>
      </c>
      <c r="F21" s="1200" t="n">
        <v>25377.76</v>
      </c>
      <c r="G21" s="1199" t="str">
        <f aca="false">IF(E21=" "," ",E21-F21)</f>
        <v> </v>
      </c>
      <c r="H21" s="1201" t="str">
        <f aca="false">IF(E21=" "," ",IF(F21=0," ",G21/F21))</f>
        <v> </v>
      </c>
      <c r="I21" s="1134" t="str">
        <f aca="false">IF(E21=" "," ",IF(F21=0," ",IF(ABS(H21)&gt;0.02,"ERRORE","OK")))</f>
        <v> </v>
      </c>
    </row>
    <row r="22" customFormat="false" ht="12.75" hidden="false" customHeight="false" outlineLevel="0" collapsed="false">
      <c r="A22" s="1101" t="str">
        <f aca="false">t1!A22</f>
        <v>POSIZIONE ECONOMICA DI ACCESSO D3</v>
      </c>
      <c r="B22" s="1102" t="str">
        <f aca="false">t1!B22</f>
        <v>058000</v>
      </c>
      <c r="C22" s="1197" t="n">
        <f aca="false">t12!C22</f>
        <v>0</v>
      </c>
      <c r="D22" s="1198" t="n">
        <f aca="false">t12!D22</f>
        <v>0</v>
      </c>
      <c r="E22" s="1199" t="str">
        <f aca="false">IF(C22=0," ",D22/C22*12)</f>
        <v> </v>
      </c>
      <c r="F22" s="1200" t="n">
        <v>24338.14</v>
      </c>
      <c r="G22" s="1199" t="str">
        <f aca="false">IF(E22=" "," ",E22-F22)</f>
        <v> </v>
      </c>
      <c r="H22" s="1201" t="str">
        <f aca="false">IF(E22=" "," ",IF(F22=0," ",G22/F22))</f>
        <v> </v>
      </c>
      <c r="I22" s="1134" t="str">
        <f aca="false">IF(E22=" "," ",IF(F22=0," ",IF(ABS(H22)&gt;0.02,"ERRORE","OK")))</f>
        <v> </v>
      </c>
    </row>
    <row r="23" customFormat="false" ht="12.75" hidden="false" customHeight="false" outlineLevel="0" collapsed="false">
      <c r="A23" s="1101" t="str">
        <f aca="false">t1!A23</f>
        <v>POSIZIONE ECONOMICA D3</v>
      </c>
      <c r="B23" s="1102" t="str">
        <f aca="false">t1!B23</f>
        <v>050000</v>
      </c>
      <c r="C23" s="1197" t="n">
        <f aca="false">t12!C23</f>
        <v>0</v>
      </c>
      <c r="D23" s="1198" t="n">
        <f aca="false">t12!D23</f>
        <v>0</v>
      </c>
      <c r="E23" s="1199" t="str">
        <f aca="false">IF(C23=0," ",D23/C23*12)</f>
        <v> </v>
      </c>
      <c r="F23" s="1200" t="n">
        <v>24338.14</v>
      </c>
      <c r="G23" s="1199" t="str">
        <f aca="false">IF(E23=" "," ",E23-F23)</f>
        <v> </v>
      </c>
      <c r="H23" s="1201" t="str">
        <f aca="false">IF(E23=" "," ",IF(F23=0," ",G23/F23))</f>
        <v> </v>
      </c>
      <c r="I23" s="1134" t="str">
        <f aca="false">IF(E23=" "," ",IF(F23=0," ",IF(ABS(H23)&gt;0.02,"ERRORE","OK")))</f>
        <v> </v>
      </c>
    </row>
    <row r="24" customFormat="false" ht="12.75" hidden="false" customHeight="false" outlineLevel="0" collapsed="false">
      <c r="A24" s="1101" t="str">
        <f aca="false">t1!A24</f>
        <v>POSIZIONE ECONOMICA D2</v>
      </c>
      <c r="B24" s="1102" t="str">
        <f aca="false">t1!B24</f>
        <v>049000</v>
      </c>
      <c r="C24" s="1197" t="n">
        <f aca="false">t12!C24</f>
        <v>48</v>
      </c>
      <c r="D24" s="1198" t="n">
        <f aca="false">t12!D24</f>
        <v>88815</v>
      </c>
      <c r="E24" s="1199" t="n">
        <f aca="false">IF(C24=0," ",D24/C24*12)</f>
        <v>22203.75</v>
      </c>
      <c r="F24" s="1200" t="n">
        <v>22203.89</v>
      </c>
      <c r="G24" s="1199" t="n">
        <f aca="false">IF(E24=" "," ",E24-F24)</f>
        <v>-0.14</v>
      </c>
      <c r="H24" s="1201" t="n">
        <f aca="false">IF(E24=" "," ",IF(F24=0," ",G24/F24))</f>
        <v>-0</v>
      </c>
      <c r="I24" s="1134" t="str">
        <f aca="false">IF(E24=" "," ",IF(F24=0," ",IF(ABS(H24)&gt;0.02,"ERRORE","OK")))</f>
        <v>OK</v>
      </c>
    </row>
    <row r="25" customFormat="false" ht="12.75" hidden="false" customHeight="false" outlineLevel="0" collapsed="false">
      <c r="A25" s="1101" t="str">
        <f aca="false">t1!A25</f>
        <v>POSIZIONE ECONOMICA DI ACCESSO D1</v>
      </c>
      <c r="B25" s="1102" t="str">
        <f aca="false">t1!B25</f>
        <v>057000</v>
      </c>
      <c r="C25" s="1197" t="n">
        <f aca="false">t12!C25</f>
        <v>108</v>
      </c>
      <c r="D25" s="1198" t="n">
        <f aca="false">t12!D25</f>
        <v>190363</v>
      </c>
      <c r="E25" s="1199" t="n">
        <f aca="false">IF(C25=0," ",D25/C25*12)</f>
        <v>21151.44</v>
      </c>
      <c r="F25" s="1200" t="n">
        <v>21166.71</v>
      </c>
      <c r="G25" s="1199" t="n">
        <f aca="false">IF(E25=" "," ",E25-F25)</f>
        <v>-15.27</v>
      </c>
      <c r="H25" s="1201" t="n">
        <f aca="false">IF(E25=" "," ",IF(F25=0," ",G25/F25))</f>
        <v>-0.0007</v>
      </c>
      <c r="I25" s="1134" t="str">
        <f aca="false">IF(E25=" "," ",IF(F25=0," ",IF(ABS(H25)&gt;0.02,"ERRORE","OK")))</f>
        <v>OK</v>
      </c>
    </row>
    <row r="26" customFormat="false" ht="12.75" hidden="false" customHeight="false" outlineLevel="0" collapsed="false">
      <c r="A26" s="1101" t="str">
        <f aca="false">t1!A26</f>
        <v>POSIZIONE ECONOMICA C5</v>
      </c>
      <c r="B26" s="1102" t="str">
        <f aca="false">t1!B26</f>
        <v>046000</v>
      </c>
      <c r="C26" s="1197" t="n">
        <f aca="false">t12!C26</f>
        <v>45.88</v>
      </c>
      <c r="D26" s="1198" t="n">
        <f aca="false">t12!D26</f>
        <v>82308</v>
      </c>
      <c r="E26" s="1199" t="n">
        <f aca="false">IF(C26=0," ",D26/C26*12)</f>
        <v>21527.81</v>
      </c>
      <c r="F26" s="1200" t="n">
        <v>21901.32</v>
      </c>
      <c r="G26" s="1199" t="n">
        <f aca="false">IF(E26=" "," ",E26-F26)</f>
        <v>-373.51</v>
      </c>
      <c r="H26" s="1201" t="n">
        <f aca="false">IF(E26=" "," ",IF(F26=0," ",G26/F26))</f>
        <v>-0.0171</v>
      </c>
      <c r="I26" s="1134" t="str">
        <f aca="false">IF(E26=" "," ",IF(F26=0," ",IF(ABS(H26)&gt;0.02,"ERRORE","OK")))</f>
        <v>OK</v>
      </c>
    </row>
    <row r="27" customFormat="false" ht="12.75" hidden="false" customHeight="false" outlineLevel="0" collapsed="false">
      <c r="A27" s="1101" t="str">
        <f aca="false">t1!A27</f>
        <v>POSIZIONE ECONOMICA C4</v>
      </c>
      <c r="B27" s="1102" t="str">
        <f aca="false">t1!B27</f>
        <v>045000</v>
      </c>
      <c r="C27" s="1197" t="n">
        <f aca="false">t12!C27</f>
        <v>24</v>
      </c>
      <c r="D27" s="1198" t="n">
        <f aca="false">t12!D27</f>
        <v>42240</v>
      </c>
      <c r="E27" s="1199" t="n">
        <f aca="false">IF(C27=0," ",D27/C27*12)</f>
        <v>21120</v>
      </c>
      <c r="F27" s="1200" t="n">
        <v>21120.11</v>
      </c>
      <c r="G27" s="1199" t="n">
        <f aca="false">IF(E27=" "," ",E27-F27)</f>
        <v>-0.11</v>
      </c>
      <c r="H27" s="1201" t="n">
        <f aca="false">IF(E27=" "," ",IF(F27=0," ",G27/F27))</f>
        <v>-0</v>
      </c>
      <c r="I27" s="1134" t="str">
        <f aca="false">IF(E27=" "," ",IF(F27=0," ",IF(ABS(H27)&gt;0.02,"ERRORE","OK")))</f>
        <v>OK</v>
      </c>
    </row>
    <row r="28" customFormat="false" ht="12.75" hidden="false" customHeight="false" outlineLevel="0" collapsed="false">
      <c r="A28" s="1101" t="str">
        <f aca="false">t1!A28</f>
        <v>POSIZIONE ECONOMICA C3</v>
      </c>
      <c r="B28" s="1102" t="str">
        <f aca="false">t1!B28</f>
        <v>043000</v>
      </c>
      <c r="C28" s="1197" t="n">
        <f aca="false">t12!C28</f>
        <v>12</v>
      </c>
      <c r="D28" s="1198" t="n">
        <f aca="false">t12!D28</f>
        <v>20473</v>
      </c>
      <c r="E28" s="1199" t="n">
        <f aca="false">IF(C28=0," ",D28/C28*12)</f>
        <v>20473</v>
      </c>
      <c r="F28" s="1200" t="n">
        <v>20472.62</v>
      </c>
      <c r="G28" s="1199" t="n">
        <f aca="false">IF(E28=" "," ",E28-F28)</f>
        <v>0.38</v>
      </c>
      <c r="H28" s="1201" t="n">
        <f aca="false">IF(E28=" "," ",IF(F28=0," ",G28/F28))</f>
        <v>0</v>
      </c>
      <c r="I28" s="1134" t="str">
        <f aca="false">IF(E28=" "," ",IF(F28=0," ",IF(ABS(H28)&gt;0.02,"ERRORE","OK")))</f>
        <v>OK</v>
      </c>
    </row>
    <row r="29" customFormat="false" ht="12.75" hidden="false" customHeight="false" outlineLevel="0" collapsed="false">
      <c r="A29" s="1101" t="str">
        <f aca="false">t1!A29</f>
        <v>POSIZIONE ECONOMICA C2</v>
      </c>
      <c r="B29" s="1102" t="str">
        <f aca="false">t1!B29</f>
        <v>042000</v>
      </c>
      <c r="C29" s="1197" t="n">
        <f aca="false">t12!C29</f>
        <v>12</v>
      </c>
      <c r="D29" s="1198" t="n">
        <f aca="false">t12!D29</f>
        <v>19918</v>
      </c>
      <c r="E29" s="1199" t="n">
        <f aca="false">IF(C29=0," ",D29/C29*12)</f>
        <v>19918</v>
      </c>
      <c r="F29" s="1200" t="n">
        <v>19917.86</v>
      </c>
      <c r="G29" s="1199" t="n">
        <f aca="false">IF(E29=" "," ",E29-F29)</f>
        <v>0.14</v>
      </c>
      <c r="H29" s="1201" t="n">
        <f aca="false">IF(E29=" "," ",IF(F29=0," ",G29/F29))</f>
        <v>0</v>
      </c>
      <c r="I29" s="1134" t="str">
        <f aca="false">IF(E29=" "," ",IF(F29=0," ",IF(ABS(H29)&gt;0.02,"ERRORE","OK")))</f>
        <v>OK</v>
      </c>
    </row>
    <row r="30" customFormat="false" ht="12.75" hidden="false" customHeight="false" outlineLevel="0" collapsed="false">
      <c r="A30" s="1101" t="str">
        <f aca="false">t1!A30</f>
        <v>POSIZIONE ECONOMICA DI ACCESSO C1</v>
      </c>
      <c r="B30" s="1102" t="str">
        <f aca="false">t1!B30</f>
        <v>056000</v>
      </c>
      <c r="C30" s="1197" t="n">
        <f aca="false">t12!C30</f>
        <v>109.08</v>
      </c>
      <c r="D30" s="1198" t="n">
        <f aca="false">t12!D30</f>
        <v>174946</v>
      </c>
      <c r="E30" s="1199" t="n">
        <f aca="false">IF(C30=0," ",D30/C30*12)</f>
        <v>19245.98</v>
      </c>
      <c r="F30" s="1200" t="n">
        <v>19454.15</v>
      </c>
      <c r="G30" s="1199" t="n">
        <f aca="false">IF(E30=" "," ",E30-F30)</f>
        <v>-208.17</v>
      </c>
      <c r="H30" s="1201" t="n">
        <f aca="false">IF(E30=" "," ",IF(F30=0," ",G30/F30))</f>
        <v>-0.0107</v>
      </c>
      <c r="I30" s="1134" t="str">
        <f aca="false">IF(E30=" "," ",IF(F30=0," ",IF(ABS(H30)&gt;0.02,"ERRORE","OK")))</f>
        <v>OK</v>
      </c>
    </row>
    <row r="31" customFormat="false" ht="12.75" hidden="false" customHeight="false" outlineLevel="0" collapsed="false">
      <c r="A31" s="1101" t="str">
        <f aca="false">t1!A31</f>
        <v>POSIZ. ECON. B7 - PROFILO ACCESSO B3</v>
      </c>
      <c r="B31" s="1102" t="str">
        <f aca="false">t1!B31</f>
        <v>0B7A00</v>
      </c>
      <c r="C31" s="1197" t="n">
        <f aca="false">t12!C31</f>
        <v>72</v>
      </c>
      <c r="D31" s="1198" t="n">
        <f aca="false">t12!D31</f>
        <v>119270</v>
      </c>
      <c r="E31" s="1199" t="n">
        <f aca="false">IF(C31=0," ",D31/C31*12)</f>
        <v>19878.33</v>
      </c>
      <c r="F31" s="1200" t="n">
        <v>19878.4</v>
      </c>
      <c r="G31" s="1199" t="n">
        <f aca="false">IF(E31=" "," ",E31-F31)</f>
        <v>-0.07</v>
      </c>
      <c r="H31" s="1201" t="n">
        <f aca="false">IF(E31=" "," ",IF(F31=0," ",G31/F31))</f>
        <v>-0</v>
      </c>
      <c r="I31" s="1134" t="str">
        <f aca="false">IF(E31=" "," ",IF(F31=0," ",IF(ABS(H31)&gt;0.02,"ERRORE","OK")))</f>
        <v>OK</v>
      </c>
    </row>
    <row r="32" customFormat="false" ht="12.75" hidden="false" customHeight="false" outlineLevel="0" collapsed="false">
      <c r="A32" s="1101" t="str">
        <f aca="false">t1!A32</f>
        <v>POSIZ. ECON. B7 - PROFILO  ACCESSO B1</v>
      </c>
      <c r="B32" s="1102" t="str">
        <f aca="false">t1!B32</f>
        <v>0B7000</v>
      </c>
      <c r="C32" s="1197" t="n">
        <f aca="false">t12!C32</f>
        <v>0</v>
      </c>
      <c r="D32" s="1198" t="n">
        <f aca="false">t12!D32</f>
        <v>0</v>
      </c>
      <c r="E32" s="1199" t="str">
        <f aca="false">IF(C32=0," ",D32/C32*12)</f>
        <v> </v>
      </c>
      <c r="F32" s="1200" t="n">
        <v>19878.4</v>
      </c>
      <c r="G32" s="1199" t="str">
        <f aca="false">IF(E32=" "," ",E32-F32)</f>
        <v> </v>
      </c>
      <c r="H32" s="1201" t="str">
        <f aca="false">IF(E32=" "," ",IF(F32=0," ",G32/F32))</f>
        <v> </v>
      </c>
      <c r="I32" s="1134" t="str">
        <f aca="false">IF(E32=" "," ",IF(F32=0," ",IF(ABS(H32)&gt;0.02,"ERRORE","OK")))</f>
        <v> </v>
      </c>
    </row>
    <row r="33" customFormat="false" ht="12.75" hidden="false" customHeight="false" outlineLevel="0" collapsed="false">
      <c r="A33" s="1101" t="str">
        <f aca="false">t1!A33</f>
        <v>POSIZ. ECON. B6 PROFILI ACCESSO B3</v>
      </c>
      <c r="B33" s="1102" t="str">
        <f aca="false">t1!B33</f>
        <v>038490</v>
      </c>
      <c r="C33" s="1197" t="n">
        <f aca="false">t12!C33</f>
        <v>0</v>
      </c>
      <c r="D33" s="1198" t="n">
        <f aca="false">t12!D33</f>
        <v>0</v>
      </c>
      <c r="E33" s="1199" t="str">
        <f aca="false">IF(C33=0," ",D33/C33*12)</f>
        <v> </v>
      </c>
      <c r="F33" s="1200" t="n">
        <v>19143.58</v>
      </c>
      <c r="G33" s="1199" t="str">
        <f aca="false">IF(E33=" "," ",E33-F33)</f>
        <v> </v>
      </c>
      <c r="H33" s="1201" t="str">
        <f aca="false">IF(E33=" "," ",IF(F33=0," ",G33/F33))</f>
        <v> </v>
      </c>
      <c r="I33" s="1134" t="str">
        <f aca="false">IF(E33=" "," ",IF(F33=0," ",IF(ABS(H33)&gt;0.02,"ERRORE","OK")))</f>
        <v> </v>
      </c>
    </row>
    <row r="34" customFormat="false" ht="12.75" hidden="false" customHeight="false" outlineLevel="0" collapsed="false">
      <c r="A34" s="1101" t="str">
        <f aca="false">t1!A34</f>
        <v>POSIZ. ECON. B6 PROFILI ACCESSO B1</v>
      </c>
      <c r="B34" s="1102" t="str">
        <f aca="false">t1!B34</f>
        <v>038491</v>
      </c>
      <c r="C34" s="1197" t="n">
        <f aca="false">t12!C34</f>
        <v>0</v>
      </c>
      <c r="D34" s="1198" t="n">
        <f aca="false">t12!D34</f>
        <v>0</v>
      </c>
      <c r="E34" s="1199" t="str">
        <f aca="false">IF(C34=0," ",D34/C34*12)</f>
        <v> </v>
      </c>
      <c r="F34" s="1200" t="n">
        <v>19143.58</v>
      </c>
      <c r="G34" s="1199" t="str">
        <f aca="false">IF(E34=" "," ",E34-F34)</f>
        <v> </v>
      </c>
      <c r="H34" s="1201" t="str">
        <f aca="false">IF(E34=" "," ",IF(F34=0," ",G34/F34))</f>
        <v> </v>
      </c>
      <c r="I34" s="1134" t="str">
        <f aca="false">IF(E34=" "," ",IF(F34=0," ",IF(ABS(H34)&gt;0.02,"ERRORE","OK")))</f>
        <v> </v>
      </c>
    </row>
    <row r="35" customFormat="false" ht="12.75" hidden="false" customHeight="false" outlineLevel="0" collapsed="false">
      <c r="A35" s="1101" t="str">
        <f aca="false">t1!A35</f>
        <v>POSIZ. ECON. B5 PROFILI ACCESSO B3</v>
      </c>
      <c r="B35" s="1102" t="str">
        <f aca="false">t1!B35</f>
        <v>037492</v>
      </c>
      <c r="C35" s="1197" t="n">
        <f aca="false">t12!C35</f>
        <v>0</v>
      </c>
      <c r="D35" s="1198" t="n">
        <f aca="false">t12!D35</f>
        <v>0</v>
      </c>
      <c r="E35" s="1199" t="str">
        <f aca="false">IF(C35=0," ",D35/C35*12)</f>
        <v> </v>
      </c>
      <c r="F35" s="1200" t="n">
        <v>18808.79</v>
      </c>
      <c r="G35" s="1199" t="str">
        <f aca="false">IF(E35=" "," ",E35-F35)</f>
        <v> </v>
      </c>
      <c r="H35" s="1201" t="str">
        <f aca="false">IF(E35=" "," ",IF(F35=0," ",G35/F35))</f>
        <v> </v>
      </c>
      <c r="I35" s="1134" t="str">
        <f aca="false">IF(E35=" "," ",IF(F35=0," ",IF(ABS(H35)&gt;0.02,"ERRORE","OK")))</f>
        <v> </v>
      </c>
    </row>
    <row r="36" customFormat="false" ht="12.75" hidden="false" customHeight="false" outlineLevel="0" collapsed="false">
      <c r="A36" s="1101" t="str">
        <f aca="false">t1!A36</f>
        <v>POSIZ. ECON. B5 PROFILI ACCESSO B1</v>
      </c>
      <c r="B36" s="1102" t="str">
        <f aca="false">t1!B36</f>
        <v>037493</v>
      </c>
      <c r="C36" s="1197" t="n">
        <f aca="false">t12!C36</f>
        <v>0</v>
      </c>
      <c r="D36" s="1198" t="n">
        <f aca="false">t12!D36</f>
        <v>0</v>
      </c>
      <c r="E36" s="1199" t="str">
        <f aca="false">IF(C36=0," ",D36/C36*12)</f>
        <v> </v>
      </c>
      <c r="F36" s="1200" t="n">
        <v>18808.79</v>
      </c>
      <c r="G36" s="1199" t="str">
        <f aca="false">IF(E36=" "," ",E36-F36)</f>
        <v> </v>
      </c>
      <c r="H36" s="1201" t="str">
        <f aca="false">IF(E36=" "," ",IF(F36=0," ",G36/F36))</f>
        <v> </v>
      </c>
      <c r="I36" s="1134" t="str">
        <f aca="false">IF(E36=" "," ",IF(F36=0," ",IF(ABS(H36)&gt;0.02,"ERRORE","OK")))</f>
        <v> </v>
      </c>
    </row>
    <row r="37" customFormat="false" ht="12.75" hidden="false" customHeight="false" outlineLevel="0" collapsed="false">
      <c r="A37" s="1101" t="str">
        <f aca="false">t1!A37</f>
        <v>POSIZ. ECON. B4 PROFILI ACCESSO B3</v>
      </c>
      <c r="B37" s="1102" t="str">
        <f aca="false">t1!B37</f>
        <v>036494</v>
      </c>
      <c r="C37" s="1197" t="n">
        <f aca="false">t12!C37</f>
        <v>60</v>
      </c>
      <c r="D37" s="1198" t="n">
        <f aca="false">t12!D37</f>
        <v>92483</v>
      </c>
      <c r="E37" s="1199" t="n">
        <f aca="false">IF(C37=0," ",D37/C37*12)</f>
        <v>18496.6</v>
      </c>
      <c r="F37" s="1200" t="n">
        <v>18496.61</v>
      </c>
      <c r="G37" s="1199" t="n">
        <f aca="false">IF(E37=" "," ",E37-F37)</f>
        <v>-0.01</v>
      </c>
      <c r="H37" s="1201" t="n">
        <f aca="false">IF(E37=" "," ",IF(F37=0," ",G37/F37))</f>
        <v>-0</v>
      </c>
      <c r="I37" s="1134" t="str">
        <f aca="false">IF(E37=" "," ",IF(F37=0," ",IF(ABS(H37)&gt;0.02,"ERRORE","OK")))</f>
        <v>OK</v>
      </c>
    </row>
    <row r="38" customFormat="false" ht="12.75" hidden="false" customHeight="false" outlineLevel="0" collapsed="false">
      <c r="A38" s="1101" t="str">
        <f aca="false">t1!A38</f>
        <v>POSIZ. ECON. B4 PROFILI ACCESSO B1</v>
      </c>
      <c r="B38" s="1102" t="str">
        <f aca="false">t1!B38</f>
        <v>036495</v>
      </c>
      <c r="C38" s="1197" t="n">
        <f aca="false">t12!C38</f>
        <v>0</v>
      </c>
      <c r="D38" s="1198" t="n">
        <f aca="false">t12!D38</f>
        <v>0</v>
      </c>
      <c r="E38" s="1199" t="str">
        <f aca="false">IF(C38=0," ",D38/C38*12)</f>
        <v> </v>
      </c>
      <c r="F38" s="1200" t="n">
        <v>18496.61</v>
      </c>
      <c r="G38" s="1199" t="str">
        <f aca="false">IF(E38=" "," ",E38-F38)</f>
        <v> </v>
      </c>
      <c r="H38" s="1201" t="str">
        <f aca="false">IF(E38=" "," ",IF(F38=0," ",G38/F38))</f>
        <v> </v>
      </c>
      <c r="I38" s="1134" t="str">
        <f aca="false">IF(E38=" "," ",IF(F38=0," ",IF(ABS(H38)&gt;0.02,"ERRORE","OK")))</f>
        <v> </v>
      </c>
    </row>
    <row r="39" customFormat="false" ht="12.75" hidden="false" customHeight="false" outlineLevel="0" collapsed="false">
      <c r="A39" s="1101" t="str">
        <f aca="false">t1!A39</f>
        <v>POSIZIONE ECONOMICA DI ACCESSO B3</v>
      </c>
      <c r="B39" s="1102" t="str">
        <f aca="false">t1!B39</f>
        <v>055000</v>
      </c>
      <c r="C39" s="1197" t="n">
        <f aca="false">t12!C39</f>
        <v>9.96</v>
      </c>
      <c r="D39" s="1198" t="n">
        <f aca="false">t12!D39</f>
        <v>15191</v>
      </c>
      <c r="E39" s="1199" t="n">
        <f aca="false">IF(C39=0," ",D39/C39*12)</f>
        <v>18302.41</v>
      </c>
      <c r="F39" s="1200" t="n">
        <v>18229.92</v>
      </c>
      <c r="G39" s="1199" t="n">
        <f aca="false">IF(E39=" "," ",E39-F39)</f>
        <v>72.49</v>
      </c>
      <c r="H39" s="1201" t="n">
        <f aca="false">IF(E39=" "," ",IF(F39=0," ",G39/F39))</f>
        <v>0.004</v>
      </c>
      <c r="I39" s="1134" t="str">
        <f aca="false">IF(E39=" "," ",IF(F39=0," ",IF(ABS(H39)&gt;0.02,"ERRORE","OK")))</f>
        <v>OK</v>
      </c>
    </row>
    <row r="40" customFormat="false" ht="12.75" hidden="false" customHeight="false" outlineLevel="0" collapsed="false">
      <c r="A40" s="1101" t="str">
        <f aca="false">t1!A40</f>
        <v>POSIZIONE ECONOMICA B3</v>
      </c>
      <c r="B40" s="1102" t="str">
        <f aca="false">t1!B40</f>
        <v>034000</v>
      </c>
      <c r="C40" s="1197" t="n">
        <f aca="false">t12!C40</f>
        <v>36</v>
      </c>
      <c r="D40" s="1198" t="n">
        <f aca="false">t12!D40</f>
        <v>54690</v>
      </c>
      <c r="E40" s="1199" t="n">
        <f aca="false">IF(C40=0," ",D40/C40*12)</f>
        <v>18230</v>
      </c>
      <c r="F40" s="1200" t="n">
        <v>18229.92</v>
      </c>
      <c r="G40" s="1199" t="n">
        <f aca="false">IF(E40=" "," ",E40-F40)</f>
        <v>0.08</v>
      </c>
      <c r="H40" s="1201" t="n">
        <f aca="false">IF(E40=" "," ",IF(F40=0," ",G40/F40))</f>
        <v>0</v>
      </c>
      <c r="I40" s="1134" t="str">
        <f aca="false">IF(E40=" "," ",IF(F40=0," ",IF(ABS(H40)&gt;0.02,"ERRORE","OK")))</f>
        <v>OK</v>
      </c>
    </row>
    <row r="41" customFormat="false" ht="12.75" hidden="false" customHeight="false" outlineLevel="0" collapsed="false">
      <c r="A41" s="1101" t="str">
        <f aca="false">t1!A41</f>
        <v>POSIZIONE ECONOMICA B2</v>
      </c>
      <c r="B41" s="1102" t="str">
        <f aca="false">t1!B41</f>
        <v>032000</v>
      </c>
      <c r="C41" s="1197" t="n">
        <f aca="false">t12!C41</f>
        <v>12</v>
      </c>
      <c r="D41" s="1198" t="n">
        <f aca="false">t12!D41</f>
        <v>17532</v>
      </c>
      <c r="E41" s="1199" t="n">
        <f aca="false">IF(C41=0," ",D41/C41*12)</f>
        <v>17532</v>
      </c>
      <c r="F41" s="1200" t="n">
        <v>17531.61</v>
      </c>
      <c r="G41" s="1199" t="n">
        <f aca="false">IF(E41=" "," ",E41-F41)</f>
        <v>0.39</v>
      </c>
      <c r="H41" s="1201" t="n">
        <f aca="false">IF(E41=" "," ",IF(F41=0," ",G41/F41))</f>
        <v>0</v>
      </c>
      <c r="I41" s="1134" t="str">
        <f aca="false">IF(E41=" "," ",IF(F41=0," ",IF(ABS(H41)&gt;0.02,"ERRORE","OK")))</f>
        <v>OK</v>
      </c>
    </row>
    <row r="42" customFormat="false" ht="12.75" hidden="false" customHeight="false" outlineLevel="0" collapsed="false">
      <c r="A42" s="1101" t="str">
        <f aca="false">t1!A42</f>
        <v>POSIZIONE ECONOMICA DI ACCESSO B1</v>
      </c>
      <c r="B42" s="1102" t="str">
        <f aca="false">t1!B42</f>
        <v>054000</v>
      </c>
      <c r="C42" s="1197" t="n">
        <f aca="false">t12!C42</f>
        <v>24</v>
      </c>
      <c r="D42" s="1198" t="n">
        <f aca="false">t12!D42</f>
        <v>34489</v>
      </c>
      <c r="E42" s="1199" t="n">
        <f aca="false">IF(C42=0," ",D42/C42*12)</f>
        <v>17244.5</v>
      </c>
      <c r="F42" s="1200" t="n">
        <v>17244.71</v>
      </c>
      <c r="G42" s="1199" t="n">
        <f aca="false">IF(E42=" "," ",E42-F42)</f>
        <v>-0.21</v>
      </c>
      <c r="H42" s="1201" t="n">
        <f aca="false">IF(E42=" "," ",IF(F42=0," ",G42/F42))</f>
        <v>-0</v>
      </c>
      <c r="I42" s="1134" t="str">
        <f aca="false">IF(E42=" "," ",IF(F42=0," ",IF(ABS(H42)&gt;0.02,"ERRORE","OK")))</f>
        <v>OK</v>
      </c>
    </row>
    <row r="43" customFormat="false" ht="12.75" hidden="false" customHeight="false" outlineLevel="0" collapsed="false">
      <c r="A43" s="1101" t="str">
        <f aca="false">t1!A43</f>
        <v>POSIZIONE ECONOMICA A5</v>
      </c>
      <c r="B43" s="1102" t="str">
        <f aca="false">t1!B43</f>
        <v>0A5000</v>
      </c>
      <c r="C43" s="1197" t="n">
        <f aca="false">t12!C43</f>
        <v>0</v>
      </c>
      <c r="D43" s="1198" t="n">
        <f aca="false">t12!D43</f>
        <v>0</v>
      </c>
      <c r="E43" s="1199" t="str">
        <f aca="false">IF(C43=0," ",D43/C43*12)</f>
        <v> </v>
      </c>
      <c r="F43" s="1200" t="n">
        <v>17539.65</v>
      </c>
      <c r="G43" s="1199" t="str">
        <f aca="false">IF(E43=" "," ",E43-F43)</f>
        <v> </v>
      </c>
      <c r="H43" s="1201" t="str">
        <f aca="false">IF(E43=" "," ",IF(F43=0," ",G43/F43))</f>
        <v> </v>
      </c>
      <c r="I43" s="1134" t="str">
        <f aca="false">IF(E43=" "," ",IF(F43=0," ",IF(ABS(H43)&gt;0.02,"ERRORE","OK")))</f>
        <v> </v>
      </c>
    </row>
    <row r="44" customFormat="false" ht="12.75" hidden="false" customHeight="false" outlineLevel="0" collapsed="false">
      <c r="A44" s="1101" t="str">
        <f aca="false">t1!A44</f>
        <v>POSIZIONE ECONOMICA A4</v>
      </c>
      <c r="B44" s="1102" t="str">
        <f aca="false">t1!B44</f>
        <v>028000</v>
      </c>
      <c r="C44" s="1197" t="n">
        <f aca="false">t12!C44</f>
        <v>0</v>
      </c>
      <c r="D44" s="1198" t="n">
        <f aca="false">t12!D44</f>
        <v>0</v>
      </c>
      <c r="E44" s="1199" t="str">
        <f aca="false">IF(C44=0," ",D44/C44*12)</f>
        <v> </v>
      </c>
      <c r="F44" s="1200" t="n">
        <v>17184.06</v>
      </c>
      <c r="G44" s="1199" t="str">
        <f aca="false">IF(E44=" "," ",E44-F44)</f>
        <v> </v>
      </c>
      <c r="H44" s="1201" t="str">
        <f aca="false">IF(E44=" "," ",IF(F44=0," ",G44/F44))</f>
        <v> </v>
      </c>
      <c r="I44" s="1134" t="str">
        <f aca="false">IF(E44=" "," ",IF(F44=0," ",IF(ABS(H44)&gt;0.02,"ERRORE","OK")))</f>
        <v> </v>
      </c>
    </row>
    <row r="45" customFormat="false" ht="12.75" hidden="false" customHeight="false" outlineLevel="0" collapsed="false">
      <c r="A45" s="1101" t="str">
        <f aca="false">t1!A45</f>
        <v>POSIZIONE ECONOMICA A3</v>
      </c>
      <c r="B45" s="1102" t="str">
        <f aca="false">t1!B45</f>
        <v>027000</v>
      </c>
      <c r="C45" s="1197" t="n">
        <f aca="false">t12!C45</f>
        <v>0</v>
      </c>
      <c r="D45" s="1198" t="n">
        <f aca="false">t12!D45</f>
        <v>0</v>
      </c>
      <c r="E45" s="1199" t="str">
        <f aca="false">IF(C45=0," ",D45/C45*12)</f>
        <v> </v>
      </c>
      <c r="F45" s="1200" t="n">
        <v>16884.36</v>
      </c>
      <c r="G45" s="1199" t="str">
        <f aca="false">IF(E45=" "," ",E45-F45)</f>
        <v> </v>
      </c>
      <c r="H45" s="1201" t="str">
        <f aca="false">IF(E45=" "," ",IF(F45=0," ",G45/F45))</f>
        <v> </v>
      </c>
      <c r="I45" s="1134" t="str">
        <f aca="false">IF(E45=" "," ",IF(F45=0," ",IF(ABS(H45)&gt;0.02,"ERRORE","OK")))</f>
        <v> </v>
      </c>
    </row>
    <row r="46" customFormat="false" ht="12.75" hidden="false" customHeight="false" outlineLevel="0" collapsed="false">
      <c r="A46" s="1101" t="str">
        <f aca="false">t1!A46</f>
        <v>POSIZIONE ECONOMICA A2</v>
      </c>
      <c r="B46" s="1102" t="str">
        <f aca="false">t1!B46</f>
        <v>025000</v>
      </c>
      <c r="C46" s="1197" t="n">
        <f aca="false">t12!C46</f>
        <v>0</v>
      </c>
      <c r="D46" s="1198" t="n">
        <f aca="false">t12!D46</f>
        <v>0</v>
      </c>
      <c r="E46" s="1199" t="str">
        <f aca="false">IF(C46=0," ",D46/C46*12)</f>
        <v> </v>
      </c>
      <c r="F46" s="1200" t="n">
        <v>16553.95</v>
      </c>
      <c r="G46" s="1199" t="str">
        <f aca="false">IF(E46=" "," ",E46-F46)</f>
        <v> </v>
      </c>
      <c r="H46" s="1201" t="str">
        <f aca="false">IF(E46=" "," ",IF(F46=0," ",G46/F46))</f>
        <v> </v>
      </c>
      <c r="I46" s="1134" t="str">
        <f aca="false">IF(E46=" "," ",IF(F46=0," ",IF(ABS(H46)&gt;0.02,"ERRORE","OK")))</f>
        <v> </v>
      </c>
    </row>
    <row r="47" customFormat="false" ht="12.75" hidden="false" customHeight="false" outlineLevel="0" collapsed="false">
      <c r="A47" s="1101" t="str">
        <f aca="false">t1!A47</f>
        <v>POSIZIONE ECONOMICA DI ACCESSO A1</v>
      </c>
      <c r="B47" s="1102" t="str">
        <f aca="false">t1!B47</f>
        <v>053000</v>
      </c>
      <c r="C47" s="1197" t="n">
        <f aca="false">t12!C47</f>
        <v>0</v>
      </c>
      <c r="D47" s="1198" t="n">
        <f aca="false">t12!D47</f>
        <v>0</v>
      </c>
      <c r="E47" s="1199" t="str">
        <f aca="false">IF(C47=0," ",D47/C47*12)</f>
        <v> </v>
      </c>
      <c r="F47" s="1200" t="n">
        <v>16314.57</v>
      </c>
      <c r="G47" s="1199" t="str">
        <f aca="false">IF(E47=" "," ",E47-F47)</f>
        <v> </v>
      </c>
      <c r="H47" s="1201" t="str">
        <f aca="false">IF(E47=" "," ",IF(F47=0," ",G47/F47))</f>
        <v> </v>
      </c>
      <c r="I47" s="1134" t="str">
        <f aca="false">IF(E47=" "," ",IF(F47=0," ",IF(ABS(H47)&gt;0.02,"ERRORE","OK")))</f>
        <v> </v>
      </c>
    </row>
    <row r="48" customFormat="false" ht="12.75" hidden="false" customHeight="false" outlineLevel="0" collapsed="false">
      <c r="A48" s="1101" t="str">
        <f aca="false">t1!A48</f>
        <v>CONTRATTISTI (a)</v>
      </c>
      <c r="B48" s="1102" t="str">
        <f aca="false">t1!B48</f>
        <v>000061</v>
      </c>
      <c r="C48" s="1197" t="n">
        <f aca="false">t12!C48</f>
        <v>0</v>
      </c>
      <c r="D48" s="1198" t="n">
        <f aca="false">t12!D48</f>
        <v>0</v>
      </c>
      <c r="E48" s="1199" t="str">
        <f aca="false">IF(C48=0," ",D48/C48*12)</f>
        <v> </v>
      </c>
      <c r="F48" s="1200"/>
      <c r="G48" s="1199" t="str">
        <f aca="false">IF(E48=" "," ",E48-F48)</f>
        <v> </v>
      </c>
      <c r="H48" s="1201" t="str">
        <f aca="false">IF(E48=" "," ",IF(F48=0," ",G48/F48))</f>
        <v> </v>
      </c>
      <c r="I48" s="1134" t="str">
        <f aca="false">IF(E48=" "," ",IF(F48=0," ",IF(ABS(H48)&gt;0.02,"ERRORE","OK")))</f>
        <v> </v>
      </c>
    </row>
    <row r="49" customFormat="false" ht="12.75" hidden="false" customHeight="false" outlineLevel="0" collapsed="false">
      <c r="A49" s="1101" t="str">
        <f aca="false">t1!A49</f>
        <v>COLLABORATORE A T.D. ART. 90 TUEL (b)</v>
      </c>
      <c r="B49" s="1102" t="str">
        <f aca="false">t1!B49</f>
        <v>000096</v>
      </c>
      <c r="C49" s="1197" t="n">
        <f aca="false">t12!C49</f>
        <v>0</v>
      </c>
      <c r="D49" s="1198" t="n">
        <f aca="false">t12!D49</f>
        <v>0</v>
      </c>
      <c r="E49" s="1199" t="str">
        <f aca="false">IF(C49=0," ",D49/C49*12)</f>
        <v> </v>
      </c>
      <c r="F49" s="1200"/>
      <c r="G49" s="1199" t="str">
        <f aca="false">IF(E49=" "," ",E49-F49)</f>
        <v> </v>
      </c>
      <c r="H49" s="1201" t="str">
        <f aca="false">IF(E49=" "," ",IF(F49=0," ",G49/F49))</f>
        <v> </v>
      </c>
      <c r="I49" s="1134" t="str">
        <f aca="false">IF(E49=" "," ",IF(F49=0," ",IF(ABS(H49)&gt;0.02,"ERRORE","OK")))</f>
        <v> </v>
      </c>
    </row>
  </sheetData>
  <sheetProtection sheet="true" password="ea98" formatColumns="false" selectLockedCells="true" selectUnlockedCells="true"/>
  <mergeCells count="2">
    <mergeCell ref="A1:H1"/>
    <mergeCell ref="D2:I2"/>
  </mergeCells>
  <printOptions headings="false" gridLines="false" gridLinesSet="true" horizontalCentered="true" verticalCentered="true"/>
  <pageMargins left="0.196527777777778" right="0.196527777777778" top="0.196527777777778" bottom="0.1576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0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8" activeCellId="0" sqref="F8"/>
    </sheetView>
  </sheetViews>
  <sheetFormatPr defaultColWidth="9.328125" defaultRowHeight="11.25" zeroHeight="false" outlineLevelRow="0" outlineLevelCol="0"/>
  <cols>
    <col collapsed="false" customWidth="true" hidden="false" outlineLevel="0" max="1" min="1" style="267" width="78.82"/>
    <col collapsed="false" customWidth="true" hidden="false" outlineLevel="0" max="3" min="2" style="267" width="19.82"/>
    <col collapsed="false" customWidth="true" hidden="false" outlineLevel="0" max="4" min="4" style="267" width="26.82"/>
    <col collapsed="false" customWidth="true" hidden="false" outlineLevel="0" max="5" min="5" style="267" width="25.16"/>
    <col collapsed="false" customWidth="false" hidden="false" outlineLevel="0" max="257" min="6" style="267" width="9.33"/>
  </cols>
  <sheetData>
    <row r="1" customFormat="false" ht="27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321"/>
      <c r="F1" s="1108"/>
      <c r="G1" s="1108"/>
      <c r="H1" s="1108"/>
      <c r="I1" s="1108"/>
      <c r="K1" s="320"/>
      <c r="M1" s="0"/>
    </row>
    <row r="2" customFormat="false" ht="16.5" hidden="false" customHeight="false" outlineLevel="0" collapsed="false">
      <c r="A2" s="1202" t="s">
        <v>1079</v>
      </c>
      <c r="B2" s="1203"/>
      <c r="C2" s="1203"/>
      <c r="D2" s="1203"/>
      <c r="E2" s="1091"/>
      <c r="F2" s="1091"/>
      <c r="G2" s="1091"/>
      <c r="H2" s="1091"/>
      <c r="I2" s="1091"/>
      <c r="K2" s="320"/>
      <c r="M2" s="0"/>
    </row>
    <row r="3" customFormat="false" ht="33" hidden="false" customHeight="true" outlineLevel="0" collapsed="false">
      <c r="A3" s="1204" t="s">
        <v>1080</v>
      </c>
      <c r="B3" s="1204"/>
      <c r="C3" s="1204"/>
      <c r="D3" s="1204"/>
      <c r="E3" s="1205"/>
    </row>
    <row r="4" s="1161" customFormat="true" ht="32.25" hidden="false" customHeight="false" outlineLevel="0" collapsed="false">
      <c r="A4" s="1157" t="s">
        <v>1081</v>
      </c>
      <c r="B4" s="1158" t="s">
        <v>1082</v>
      </c>
      <c r="C4" s="1158" t="s">
        <v>1083</v>
      </c>
      <c r="D4" s="1159" t="s">
        <v>1084</v>
      </c>
    </row>
    <row r="5" customFormat="false" ht="30" hidden="false" customHeight="true" outlineLevel="0" collapsed="false">
      <c r="A5" s="1206" t="str">
        <f aca="false">SI_1!B85</f>
        <v>Indicare il numero delle unita rilevate in tabella 1 tra i "presenti al 31.12" che appartengono alle categorie protette (Legge n.68/99).</v>
      </c>
      <c r="B5" s="1207" t="n">
        <f aca="false">SI_1!G85</f>
        <v>5</v>
      </c>
      <c r="C5" s="1207" t="n">
        <f aca="false">t1!L50+t1!M50</f>
        <v>55</v>
      </c>
      <c r="D5" s="1208" t="str">
        <f aca="false">IF(B5&lt;=C5,"OK","Dati incoerenti: controllare i valori")</f>
        <v>OK</v>
      </c>
    </row>
    <row r="6" customFormat="false" ht="30" hidden="false" customHeight="true" outlineLevel="0" collapsed="false">
      <c r="A6" s="1209" t="str">
        <f aca="false">SI_1!B106</f>
        <v>Indicare il numero delle unita rilevate in tabella 1 tra i "presenti al 31.12" che risultavano titolari di permessi per legge n. 104/92.</v>
      </c>
      <c r="B6" s="1210" t="n">
        <f aca="false">SI_1!G106</f>
        <v>9</v>
      </c>
      <c r="C6" s="1210" t="n">
        <f aca="false">t1!L50+t1!M50</f>
        <v>55</v>
      </c>
      <c r="D6" s="1211" t="str">
        <f aca="false">IF(B6&lt;=C6,"OK","Dati incoerenti: controllare i valori")</f>
        <v>OK</v>
      </c>
    </row>
    <row r="7" customFormat="false" ht="30" hidden="false" customHeight="true" outlineLevel="0" collapsed="false">
      <c r="A7" s="1212" t="str">
        <f aca="false">SI_1!B109</f>
        <v>Indicare il numero delle unita rilevate in tabella 1 tra i "presenti al 31.12" che risultavano titolari di permessi ai sensi dell'art. 42, c.5 D.lgs.151/2001.</v>
      </c>
      <c r="B7" s="1213" t="n">
        <f aca="false">SI_1!G109</f>
        <v>0</v>
      </c>
      <c r="C7" s="1213" t="n">
        <f aca="false">t1!L50+t1!M50</f>
        <v>55</v>
      </c>
      <c r="D7" s="1214" t="str">
        <f aca="false">IF(B7&lt;=C7,"OK","Dati incoerenti: controllare i valori")</f>
        <v>OK</v>
      </c>
    </row>
    <row r="10" customFormat="false" ht="16.5" hidden="false" customHeight="false" outlineLevel="0" collapsed="false">
      <c r="A10" s="1215" t="s">
        <v>1085</v>
      </c>
      <c r="B10" s="1203"/>
      <c r="C10" s="1203"/>
      <c r="D10" s="1203"/>
      <c r="E10" s="1091"/>
      <c r="F10" s="1091"/>
      <c r="G10" s="1091"/>
      <c r="H10" s="1091"/>
      <c r="I10" s="1091"/>
      <c r="K10" s="320"/>
      <c r="M10" s="0"/>
    </row>
    <row r="11" customFormat="false" ht="32.45" hidden="false" customHeight="true" outlineLevel="0" collapsed="false">
      <c r="A11" s="1204" t="s">
        <v>1086</v>
      </c>
      <c r="B11" s="1204"/>
      <c r="C11" s="1204"/>
      <c r="D11" s="1204"/>
      <c r="E11" s="1205"/>
    </row>
    <row r="12" s="1161" customFormat="true" ht="21.75" hidden="false" customHeight="false" outlineLevel="0" collapsed="false">
      <c r="A12" s="1216" t="s">
        <v>1081</v>
      </c>
      <c r="B12" s="1217" t="s">
        <v>1082</v>
      </c>
      <c r="C12" s="1217" t="s">
        <v>1087</v>
      </c>
      <c r="D12" s="1218" t="s">
        <v>1088</v>
      </c>
    </row>
    <row r="13" customFormat="false" ht="30" hidden="false" customHeight="true" outlineLevel="0" collapsed="false">
      <c r="A13" s="1209" t="str">
        <f aca="false">SI_1!B106</f>
        <v>Indicare il numero delle unita rilevate in tabella 1 tra i "presenti al 31.12" che risultavano titolari di permessi per legge n. 104/92.</v>
      </c>
      <c r="B13" s="1219" t="n">
        <f aca="false">SI_1!G106</f>
        <v>9</v>
      </c>
      <c r="C13" s="1220" t="n">
        <f aca="false">t11!I52+t11!J52</f>
        <v>208</v>
      </c>
      <c r="D13" s="1221" t="str">
        <f aca="false">(IF(AND(C13=0,B13&gt;0),"Mancano le assenze per questa causale",IF(AND(C13&gt;0,B13=0),"Dichiarare Unita nella domanda della Scheda Informativa 1","OK")))</f>
        <v>OK</v>
      </c>
    </row>
    <row r="14" customFormat="false" ht="30" hidden="false" customHeight="true" outlineLevel="0" collapsed="false">
      <c r="A14" s="1209" t="str">
        <f aca="false">SI_1!B109</f>
        <v>Indicare il numero delle unita rilevate in tabella 1 tra i "presenti al 31.12" che risultavano titolari di permessi ai sensi dell'art. 42, c.5 D.lgs.151/2001.</v>
      </c>
      <c r="B14" s="1213" t="n">
        <f aca="false">SI_1!G109</f>
        <v>0</v>
      </c>
      <c r="C14" s="1222" t="n">
        <f aca="false">t11!G52+t11!H52</f>
        <v>0</v>
      </c>
      <c r="D14" s="1223" t="str">
        <f aca="false">(IF(AND(C14=0,B14&gt;0),"Mancano le assenze per questa causale",IF(AND(C14&gt;0,B14=0),"Dichiarare Unita nella domanda della Scheda Informativa 1","OK")))</f>
        <v>OK</v>
      </c>
    </row>
    <row r="17" customFormat="false" ht="13.15" hidden="false" customHeight="true" outlineLevel="0" collapsed="false">
      <c r="A17" s="1224" t="s">
        <v>1089</v>
      </c>
      <c r="B17" s="1203"/>
      <c r="C17" s="1203"/>
      <c r="D17" s="1203"/>
      <c r="E17" s="1091"/>
      <c r="F17" s="1091"/>
      <c r="G17" s="1091"/>
      <c r="H17" s="1091"/>
      <c r="I17" s="1091"/>
      <c r="K17" s="320"/>
      <c r="M17" s="0"/>
    </row>
    <row r="18" customFormat="false" ht="31.15" hidden="false" customHeight="true" outlineLevel="0" collapsed="false">
      <c r="A18" s="1204" t="s">
        <v>1090</v>
      </c>
      <c r="B18" s="1204"/>
      <c r="C18" s="1204"/>
      <c r="D18" s="1204"/>
      <c r="E18" s="1205"/>
    </row>
    <row r="19" customFormat="false" ht="21.75" hidden="false" customHeight="false" outlineLevel="0" collapsed="false">
      <c r="A19" s="1216" t="s">
        <v>1081</v>
      </c>
      <c r="B19" s="1217" t="s">
        <v>1091</v>
      </c>
      <c r="C19" s="1217" t="s">
        <v>1087</v>
      </c>
      <c r="D19" s="1218" t="s">
        <v>1088</v>
      </c>
    </row>
    <row r="20" customFormat="false" ht="42" hidden="false" customHeight="true" outlineLevel="0" collapsed="false">
      <c r="A20" s="1209" t="s">
        <v>62</v>
      </c>
      <c r="B20" s="1219" t="n">
        <f aca="false">SI_1!G82</f>
        <v>1123</v>
      </c>
      <c r="C20" s="1220" t="n">
        <f aca="false">t11!E52+t11!F52</f>
        <v>616</v>
      </c>
      <c r="D20" s="1221" t="str">
        <f aca="false">(IF(AND(C20=0,B20&gt;0),"Mancano le assenze per questa causale",IF(AND(C20&gt;0,B20=0),"Dichiarare Somme nella domanda della Scheda Informativa 1","OK")))</f>
        <v>OK</v>
      </c>
    </row>
  </sheetData>
  <sheetProtection sheet="true" password="ea98" formatColumns="false" selectLockedCells="true" selectUnlockedCells="true"/>
  <mergeCells count="4">
    <mergeCell ref="A1:D1"/>
    <mergeCell ref="A3:D3"/>
    <mergeCell ref="A11:D11"/>
    <mergeCell ref="A18:D18"/>
  </mergeCells>
  <conditionalFormatting sqref="D5:D7 D13:D14 D20">
    <cfRule type="expression" priority="2" aboveAverage="0" equalAverage="0" bottom="0" percent="0" rank="0" text="" dxfId="16">
      <formula>ISERROR(SEARCH("OK",D5))</formula>
    </cfRule>
  </conditionalFormatting>
  <printOptions headings="false" gridLines="false" gridLinesSet="true" horizontalCentered="true" verticalCentered="true"/>
  <pageMargins left="0" right="0" top="0.196527777777778" bottom="0.315277777777778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5" topLeftCell="A15" activePane="bottomLeft" state="frozen"/>
      <selection pane="topLeft" activeCell="A1" activeCellId="0" sqref="A1"/>
      <selection pane="bottomLeft" activeCell="I14" activeCellId="0" sqref="I14"/>
    </sheetView>
  </sheetViews>
  <sheetFormatPr defaultColWidth="9.28515625" defaultRowHeight="10.5" zeroHeight="false" outlineLevelRow="0" outlineLevelCol="0"/>
  <cols>
    <col collapsed="false" customWidth="true" hidden="false" outlineLevel="0" max="1" min="1" style="790" width="71.32"/>
    <col collapsed="false" customWidth="true" hidden="false" outlineLevel="0" max="2" min="2" style="790" width="7.99"/>
    <col collapsed="false" customWidth="true" hidden="false" outlineLevel="0" max="3" min="3" style="790" width="14.16"/>
    <col collapsed="false" customWidth="true" hidden="false" outlineLevel="0" max="4" min="4" style="790" width="15.33"/>
    <col collapsed="false" customWidth="true" hidden="false" outlineLevel="0" max="5" min="5" style="790" width="24.99"/>
    <col collapsed="false" customWidth="true" hidden="false" outlineLevel="0" max="6" min="6" style="790" width="17.33"/>
    <col collapsed="false" customWidth="true" hidden="false" outlineLevel="0" max="7" min="7" style="790" width="17.15"/>
    <col collapsed="false" customWidth="false" hidden="false" outlineLevel="0" max="14" min="8" style="790" width="9.33"/>
  </cols>
  <sheetData>
    <row r="1" s="267" customFormat="true" ht="26.25" hidden="false" customHeight="true" outlineLevel="0" collapsed="false">
      <c r="A1" s="406" t="str">
        <f aca="false">t1!A1:K1</f>
        <v>COMPARTO REGIONI ED AUTONOMIE LOCALI - anno 2017</v>
      </c>
      <c r="B1" s="406"/>
      <c r="C1" s="406"/>
      <c r="D1" s="406"/>
      <c r="E1" s="406"/>
      <c r="F1" s="1108"/>
      <c r="G1" s="321"/>
      <c r="H1" s="1108"/>
      <c r="K1" s="320"/>
      <c r="M1" s="790"/>
    </row>
    <row r="2" s="267" customFormat="true" ht="21" hidden="false" customHeight="true" outlineLevel="0" collapsed="false">
      <c r="B2" s="1090"/>
      <c r="C2" s="1090"/>
      <c r="D2" s="1090"/>
      <c r="E2" s="1090"/>
      <c r="F2" s="1090"/>
      <c r="G2" s="1090"/>
      <c r="J2" s="1091"/>
      <c r="K2" s="320"/>
      <c r="M2" s="790"/>
    </row>
    <row r="3" s="267" customFormat="true" ht="21" hidden="false" customHeight="true" outlineLevel="0" collapsed="false">
      <c r="A3" s="1225" t="s">
        <v>1092</v>
      </c>
      <c r="B3" s="268"/>
    </row>
    <row r="4" customFormat="false" ht="20.25" hidden="false" customHeight="true" outlineLevel="0" collapsed="false">
      <c r="A4" s="1226" t="s">
        <v>1093</v>
      </c>
      <c r="B4" s="1227" t="n">
        <f aca="false">t12!J50+t13!W50</f>
        <v>1702362</v>
      </c>
      <c r="C4" s="1227"/>
      <c r="D4" s="1227"/>
      <c r="E4" s="1227"/>
      <c r="F4" s="1227"/>
      <c r="G4" s="1227"/>
    </row>
    <row r="5" customFormat="false" ht="85.5" hidden="false" customHeight="true" outlineLevel="0" collapsed="false">
      <c r="A5" s="1228" t="s">
        <v>1094</v>
      </c>
      <c r="B5" s="1229" t="s">
        <v>1095</v>
      </c>
      <c r="C5" s="1229" t="s">
        <v>1096</v>
      </c>
      <c r="D5" s="1230" t="s">
        <v>1097</v>
      </c>
      <c r="E5" s="1231" t="s">
        <v>1098</v>
      </c>
      <c r="F5" s="1231"/>
      <c r="G5" s="1231"/>
    </row>
    <row r="6" customFormat="false" ht="19.5" hidden="false" customHeight="true" outlineLevel="0" collapsed="false">
      <c r="A6" s="1232" t="str">
        <f aca="false">t14!A4</f>
        <v>ASSEGNI PER IL NUCLEO FAMILIARE</v>
      </c>
      <c r="B6" s="1233" t="str">
        <f aca="false">t14!B4</f>
        <v>L005</v>
      </c>
      <c r="C6" s="1234" t="n">
        <f aca="false">t14!D4</f>
        <v>13470</v>
      </c>
      <c r="D6" s="1235" t="n">
        <f aca="false">IF($B$4=0," ",(IF(C6=0," ",C6/$B$4)))</f>
        <v>0.0079</v>
      </c>
      <c r="E6" s="1236" t="str">
        <f aca="false">IF($B$4=0,"TABELLE 12 -13 ASSENTI",(IF(t12!$J$50=0,"TAB. 12 ASSENTE",(IF(t13!W50=0,"TAB. 13 ASSENTE"," ")))))</f>
        <v> </v>
      </c>
      <c r="F6" s="1236"/>
      <c r="G6" s="1236"/>
    </row>
    <row r="7" customFormat="false" ht="19.5" hidden="false" customHeight="true" outlineLevel="0" collapsed="false">
      <c r="A7" s="1232" t="str">
        <f aca="false">t14!A5</f>
        <v>GESTIONE MENSE </v>
      </c>
      <c r="B7" s="1233" t="str">
        <f aca="false">t14!B5</f>
        <v>L010</v>
      </c>
      <c r="C7" s="1198" t="n">
        <f aca="false">t14!D5</f>
        <v>0</v>
      </c>
      <c r="D7" s="1237" t="str">
        <f aca="false">IF($B$4=0," ",(IF(C7=0," ",C7/$B$4)))</f>
        <v> </v>
      </c>
      <c r="E7" s="1236"/>
      <c r="F7" s="1236"/>
      <c r="G7" s="1236"/>
    </row>
    <row r="8" customFormat="false" ht="19.5" hidden="false" customHeight="true" outlineLevel="0" collapsed="false">
      <c r="A8" s="1232" t="str">
        <f aca="false">t14!A6</f>
        <v>EROGAZIONE BUONI PASTO</v>
      </c>
      <c r="B8" s="1233" t="str">
        <f aca="false">t14!B6</f>
        <v>L011</v>
      </c>
      <c r="C8" s="1198" t="n">
        <f aca="false">t14!D6</f>
        <v>29276</v>
      </c>
      <c r="D8" s="1237" t="n">
        <f aca="false">IF($B$4=0," ",(IF(C8=0," ",C8/$B$4)))</f>
        <v>0.0172</v>
      </c>
      <c r="E8" s="1236"/>
      <c r="F8" s="1236"/>
      <c r="G8" s="1236"/>
    </row>
    <row r="9" customFormat="false" ht="19.5" hidden="false" customHeight="true" outlineLevel="0" collapsed="false">
      <c r="A9" s="1232" t="str">
        <f aca="false">t14!A7</f>
        <v>FORMAZIONE DEL PERSONALE</v>
      </c>
      <c r="B9" s="1233" t="str">
        <f aca="false">t14!B7</f>
        <v>L020</v>
      </c>
      <c r="C9" s="1198" t="n">
        <f aca="false">t14!D7</f>
        <v>3222</v>
      </c>
      <c r="D9" s="1237" t="n">
        <f aca="false">IF($B$4=0," ",(IF(C9=0," ",C9/$B$4)))</f>
        <v>0.0019</v>
      </c>
      <c r="E9" s="1236"/>
      <c r="F9" s="1236"/>
      <c r="G9" s="1236"/>
    </row>
    <row r="10" customFormat="false" ht="19.5" hidden="false" customHeight="true" outlineLevel="0" collapsed="false">
      <c r="A10" s="1232" t="str">
        <f aca="false">t14!A8</f>
        <v>BENESSERE DEL PERSONALE</v>
      </c>
      <c r="B10" s="1233" t="str">
        <f aca="false">t14!B8</f>
        <v>L090</v>
      </c>
      <c r="C10" s="1198" t="n">
        <f aca="false">t14!D8</f>
        <v>0</v>
      </c>
      <c r="D10" s="1237" t="str">
        <f aca="false">IF($B$4=0," ",(IF(C10=0," ",C10/$B$4)))</f>
        <v> </v>
      </c>
      <c r="E10" s="1236"/>
      <c r="F10" s="1236"/>
      <c r="G10" s="1236"/>
    </row>
    <row r="11" customFormat="false" ht="19.5" hidden="false" customHeight="true" outlineLevel="0" collapsed="false">
      <c r="A11" s="1232" t="str">
        <f aca="false">t14!A9</f>
        <v>EQUO INDENNIZZO AL PERSONALE</v>
      </c>
      <c r="B11" s="1233" t="str">
        <f aca="false">t14!B9</f>
        <v>L100</v>
      </c>
      <c r="C11" s="1198" t="n">
        <f aca="false">t14!D9</f>
        <v>0</v>
      </c>
      <c r="D11" s="1238" t="str">
        <f aca="false">IF($B$4=0," ",(IF(C11=0," ",C11/$B$4)))</f>
        <v> </v>
      </c>
      <c r="E11" s="1236"/>
      <c r="F11" s="1236"/>
      <c r="G11" s="1236"/>
    </row>
    <row r="12" customFormat="false" ht="30.75" hidden="false" customHeight="true" outlineLevel="0" collapsed="false">
      <c r="A12" s="1232" t="str">
        <f aca="false">t14!A10</f>
        <v>SOMME CORRISPOSTE AD AGENZIA DI SOMMINISTRAZIONE(INTERINALI)</v>
      </c>
      <c r="B12" s="1233" t="str">
        <f aca="false">t14!B10</f>
        <v>L105</v>
      </c>
      <c r="C12" s="1198" t="n">
        <f aca="false">t14!D10</f>
        <v>0</v>
      </c>
      <c r="D12" s="1239" t="str">
        <f aca="false">IF($B$4=0," ",(IF(C12=0," ",C12/$B$4)))</f>
        <v> </v>
      </c>
      <c r="E12" s="1240" t="str">
        <f aca="false">(IF(AND(C12=0,C24&gt;0),"P062 VALORIZZATA; INSERIRE SOMME SPETTANTI ALL'AGENZIA (L105)",IF(AND(C12&gt;0,C24&gt;0,C12&gt;(C24/100*30)),"ATTENZIONE: la voce L105 supera il 30% della voce P062. Il salvataggio produrrà l'INCONGRUENZA 1 che dovrà essere giustificata"," ")))</f>
        <v> </v>
      </c>
      <c r="F12" s="1240"/>
      <c r="G12" s="1240"/>
    </row>
    <row r="13" customFormat="false" ht="19.5" hidden="false" customHeight="true" outlineLevel="0" collapsed="false">
      <c r="A13" s="1232" t="str">
        <f aca="false">t14!A11</f>
        <v>COPERTURE ASSICURATIVE</v>
      </c>
      <c r="B13" s="1233" t="str">
        <f aca="false">t14!B11</f>
        <v>L107</v>
      </c>
      <c r="C13" s="1198" t="n">
        <f aca="false">t14!D11</f>
        <v>0</v>
      </c>
      <c r="D13" s="1235" t="str">
        <f aca="false">IF($B$4=0," ",(IF(C13=0," ",C13/$B$4)))</f>
        <v> </v>
      </c>
      <c r="E13" s="1236" t="str">
        <f aca="false">IF($B$4=0,"TABELLE 12 -13 ASSENTI",(IF(t12!$J$50=0,"TAB. 12 ASSENTE",(IF(t13!$W$50=0,"TAB. 13 ASSENTE"," ")))))</f>
        <v> </v>
      </c>
      <c r="F13" s="1236" t="s">
        <v>1099</v>
      </c>
      <c r="G13" s="1236" t="s">
        <v>1099</v>
      </c>
    </row>
    <row r="14" customFormat="false" ht="41.25" hidden="false" customHeight="true" outlineLevel="0" collapsed="false">
      <c r="A14" s="1232" t="str">
        <f aca="false">t14!A12</f>
        <v>CONTRATTI DI COLLABORAZIONE COORDINATA E CONTINUATIVA</v>
      </c>
      <c r="B14" s="1233" t="str">
        <f aca="false">t14!B12</f>
        <v>L108</v>
      </c>
      <c r="C14" s="1198" t="n">
        <f aca="false">t14!D12</f>
        <v>0</v>
      </c>
      <c r="D14" s="1237" t="str">
        <f aca="false">IF($B$4=0," ",(IF(C14=0," ",C14/$B$4)))</f>
        <v> </v>
      </c>
      <c r="E14" s="1241" t="str">
        <f aca="false">IF(SI_1!G56=0,IF(t14!D12=0," ","MANCA IL NUMERO DEI CONTRATTI NELLA SI_1"),IF(t14!D12=0,"VERIFICARE SE INSERIRE LE SPESE"," "))</f>
        <v> </v>
      </c>
      <c r="F14" s="1241"/>
      <c r="G14" s="1242" t="str">
        <f aca="false">IF(AND(C14&gt;0,SI_1!G56&gt;0),"VALORE MEDIO UNITARIO DI SPESA =  "&amp;C14/SI_1!G56," ")</f>
        <v> </v>
      </c>
    </row>
    <row r="15" customFormat="false" ht="41.25" hidden="false" customHeight="true" outlineLevel="0" collapsed="false">
      <c r="A15" s="1232" t="str">
        <f aca="false">t14!A13</f>
        <v>INCARICHI LIBERO PROFESSIONALI/STUDIO/RICERCA/CONSULENZA</v>
      </c>
      <c r="B15" s="1233" t="str">
        <f aca="false">t14!B13</f>
        <v>L109</v>
      </c>
      <c r="C15" s="1198" t="n">
        <f aca="false">t14!D13</f>
        <v>0</v>
      </c>
      <c r="D15" s="1237" t="str">
        <f aca="false">IF($B$4=0," ",(IF(C15=0," ",C15/$B$4)))</f>
        <v> </v>
      </c>
      <c r="E15" s="1241" t="str">
        <f aca="false">IF(SI_1!G59=0,IF(t14!D13=0," ","MANCA IL NUMERO DEI CONTRATTI NELLA SI_1"),IF(t14!D13=0,"VERIFICARE SE INSERIRE LE SPESE"," "))</f>
        <v> </v>
      </c>
      <c r="F15" s="1241"/>
      <c r="G15" s="1242" t="str">
        <f aca="false">IF(AND(C15&gt;0,SI_1!G59&gt;0),"VALORE MEDIO UNITARIO DI SPESA =  "&amp;C15/SI_1!G59," ")</f>
        <v> </v>
      </c>
    </row>
    <row r="16" customFormat="false" ht="41.25" hidden="false" customHeight="true" outlineLevel="0" collapsed="false">
      <c r="A16" s="1232" t="str">
        <f aca="false">t14!A14</f>
        <v>CONTRATTI PER RESA SERVIZI/ADEMPIMENTI OBBLIGATORI PER LEGGE</v>
      </c>
      <c r="B16" s="1233" t="str">
        <f aca="false">t14!B14</f>
        <v>L115</v>
      </c>
      <c r="C16" s="1198" t="n">
        <f aca="false">t14!D14</f>
        <v>42863</v>
      </c>
      <c r="D16" s="1237" t="n">
        <f aca="false">IF($B$4=0," ",(IF(C16=0," ",C16/$B$4)))</f>
        <v>0.0252</v>
      </c>
      <c r="E16" s="1241" t="str">
        <f aca="false">IF(SI_1!G62=0,IF(t14!D14=0," ","MANCA IL NUMERO DEI CONTRATTI NELLA SI_1"),IF(t14!D14=0,"VERIFICARE SE INSERIRE LE SPESE"," "))</f>
        <v> </v>
      </c>
      <c r="F16" s="1241"/>
      <c r="G16" s="1242" t="str">
        <f aca="false">IF(AND(C16&gt;0,SI_1!G62&gt;0),"VALORE MEDIO UNITARIO DI SPESA =  "&amp;C16/SI_1!G62," ")</f>
        <v>VALORE MEDIO UNITARIO DI SPESA =  14287,6666666667</v>
      </c>
    </row>
    <row r="17" customFormat="false" ht="19.5" hidden="false" customHeight="true" outlineLevel="0" collapsed="false">
      <c r="A17" s="1232" t="str">
        <f aca="false">t14!A15</f>
        <v>ALTRE SPESE</v>
      </c>
      <c r="B17" s="1233" t="str">
        <f aca="false">t14!B15</f>
        <v>L110</v>
      </c>
      <c r="C17" s="1198" t="n">
        <f aca="false">t14!D15</f>
        <v>1876</v>
      </c>
      <c r="D17" s="1237" t="n">
        <f aca="false">IF($B$4=0," ",(IF(C17=0," ",C17/$B$4)))</f>
        <v>0.0011</v>
      </c>
      <c r="E17" s="1236" t="str">
        <f aca="false">IF($B$4=0,"TABELLE 12 -13 ASSENTI",(IF(t12!J50=0,"TAB. 12 ASSENTE",(IF(t13!W50=0,"TAB. 13 ASSENTE"," ")))))</f>
        <v> </v>
      </c>
      <c r="F17" s="1236" t="s">
        <v>1099</v>
      </c>
      <c r="G17" s="1236" t="s">
        <v>1099</v>
      </c>
    </row>
    <row r="18" customFormat="false" ht="19.5" hidden="false" customHeight="true" outlineLevel="0" collapsed="false">
      <c r="A18" s="1232" t="str">
        <f aca="false">t14!A16</f>
        <v>RETRIBUZIONI PERSONALE  A TEMPO DETERMINATO</v>
      </c>
      <c r="B18" s="1233" t="str">
        <f aca="false">t14!B16</f>
        <v>P015</v>
      </c>
      <c r="C18" s="1198" t="n">
        <f aca="false">t14!D16</f>
        <v>0</v>
      </c>
      <c r="D18" s="1237" t="str">
        <f aca="false">IF($B$4=0," ",(IF(C18=0," ",C18/$B$4)))</f>
        <v> </v>
      </c>
      <c r="E18" s="1236" t="s">
        <v>1099</v>
      </c>
      <c r="F18" s="1236" t="s">
        <v>1099</v>
      </c>
      <c r="G18" s="1236" t="s">
        <v>1099</v>
      </c>
    </row>
    <row r="19" customFormat="false" ht="19.5" hidden="false" customHeight="true" outlineLevel="0" collapsed="false">
      <c r="A19" s="1232" t="str">
        <f aca="false">t14!A17</f>
        <v>RETRIBUZIONI PERSONALE CON CONTRATTO DI FORMAZIONE E LAVORO</v>
      </c>
      <c r="B19" s="1233" t="str">
        <f aca="false">t14!B17</f>
        <v>P016</v>
      </c>
      <c r="C19" s="1198" t="n">
        <f aca="false">t14!D17</f>
        <v>0</v>
      </c>
      <c r="D19" s="1237" t="str">
        <f aca="false">IF($B$4=0," ",(IF(C19=0," ",C19/$B$4)))</f>
        <v> </v>
      </c>
      <c r="E19" s="1236" t="s">
        <v>1099</v>
      </c>
      <c r="F19" s="1236" t="s">
        <v>1099</v>
      </c>
      <c r="G19" s="1236" t="s">
        <v>1099</v>
      </c>
    </row>
    <row r="20" customFormat="false" ht="19.5" hidden="false" customHeight="true" outlineLevel="0" collapsed="false">
      <c r="A20" s="1232" t="str">
        <f aca="false">t14!A18</f>
        <v>INDENNITA' DI MISSIONE E TRASFERIMENTO</v>
      </c>
      <c r="B20" s="1233" t="str">
        <f aca="false">t14!B18</f>
        <v>P030</v>
      </c>
      <c r="C20" s="1198" t="n">
        <f aca="false">t14!D18</f>
        <v>327</v>
      </c>
      <c r="D20" s="1237" t="n">
        <f aca="false">IF($B$4=0," ",(IF(C20=0," ",C20/$B$4)))</f>
        <v>0.0002</v>
      </c>
      <c r="E20" s="1236" t="s">
        <v>1099</v>
      </c>
      <c r="F20" s="1236" t="s">
        <v>1099</v>
      </c>
      <c r="G20" s="1236" t="s">
        <v>1099</v>
      </c>
    </row>
    <row r="21" customFormat="false" ht="30.75" hidden="false" customHeight="true" outlineLevel="0" collapsed="false">
      <c r="A21" s="1232" t="str">
        <f aca="false">t14!A20</f>
        <v>CONTRIBUTI A CARICO DELL'AMM.NE SU COMP. FISSE E ACCESSORIE</v>
      </c>
      <c r="B21" s="1233" t="str">
        <f aca="false">t14!B20</f>
        <v>P055</v>
      </c>
      <c r="C21" s="1198" t="n">
        <f aca="false">t14!D20</f>
        <v>455202</v>
      </c>
      <c r="D21" s="1237" t="n">
        <f aca="false">IF($B$4=0," ",(IF(C21=0," ",C21/$B$4)))</f>
        <v>0.2674</v>
      </c>
      <c r="E21" s="1243" t="n">
        <f aca="false">IF(AND(C31=0,B4=0)," ",IF(C31=0,"TABELLA 14 ASSENTE",IF(AND(B4=0,C18=0,C19=0,C25=0),"INSERIRE RETRIBUZIONI",IF(C21=0,"INSERIRE CONTRIBUTI",ROUND((C21/(B4+C18+C19+C25)*100),2)))))</f>
        <v>26.74</v>
      </c>
      <c r="F21" s="1242" t="str">
        <f aca="false">IF(AND(B4=0,C31=0)," ",IF(C31=0,"VALORE INCONGRUENTE",IF(C21=0," ",IF(OR(E21&lt;22.678,E21&gt;30.682),"VALORE INCONGRUENTE (Inc. 4)","OK"))))</f>
        <v>OK</v>
      </c>
      <c r="G21" s="1242"/>
    </row>
    <row r="22" customFormat="false" ht="30.75" hidden="false" customHeight="true" outlineLevel="0" collapsed="false">
      <c r="A22" s="1232" t="str">
        <f aca="false">t14!A21</f>
        <v>QUOTE ANNUE ACCANTONAMENTO TFR O ALTRA IND. FINE SERVIZIO</v>
      </c>
      <c r="B22" s="1233" t="str">
        <f aca="false">t14!B21</f>
        <v>P058</v>
      </c>
      <c r="C22" s="1198" t="n">
        <f aca="false">t14!D21</f>
        <v>0</v>
      </c>
      <c r="D22" s="1237" t="str">
        <f aca="false">IF($B$4=0," ",(IF(C22=0," ",C22/$B$4)))</f>
        <v> </v>
      </c>
      <c r="E22" s="1244" t="str">
        <f aca="false">IF($B$4=0,"TABELLE 12 -13 ASSENTI",(IF(t12!$J$50=0,"TAB. 12 ASSENTE",(IF(t13!$W$50=0,"TAB. 13 ASSENTE"," ")))))</f>
        <v> </v>
      </c>
      <c r="F22" s="1244" t="s">
        <v>1099</v>
      </c>
      <c r="G22" s="1244" t="s">
        <v>1099</v>
      </c>
    </row>
    <row r="23" customFormat="false" ht="24" hidden="false" customHeight="true" outlineLevel="0" collapsed="false">
      <c r="A23" s="1232" t="str">
        <f aca="false">t14!A22</f>
        <v>IRAP</v>
      </c>
      <c r="B23" s="1233" t="str">
        <f aca="false">t14!B22</f>
        <v>P061</v>
      </c>
      <c r="C23" s="1198" t="n">
        <f aca="false">t14!D22</f>
        <v>136716</v>
      </c>
      <c r="D23" s="1237" t="n">
        <f aca="false">IF($B$4=0," ",IF(C23=0," ",C23/$B$4))</f>
        <v>0.0803</v>
      </c>
      <c r="E23" s="1243" t="n">
        <f aca="false">IF(AND(B4=0,C31=0)," ",IF(C31=0,"TABELLA 14 ASSENTE",IF(AND(B4=0,C18=0,C19=0,C25=0),"INSERIRE RETRIBUZIONI",IF(C23=0,"INSERIRE SOMME IRAP",ROUND((C23/(B4+C18+C19+C25)*100),2)))))</f>
        <v>8.03</v>
      </c>
      <c r="F23" s="1242" t="str">
        <f aca="false">IF(t14!G22=1,IF(E23&gt;8.5,"VALORE INCONGRUENTE (Inc.4)","E' stata dichiarata IRAP Commerciale"),IF(AND(B4=0,C31=0)," ",IF(C31=0,"VALORE INCONGRUENTE",IF(C23=0," ",IF(OR(E23&lt;7.65,E23&gt;9.35),"VALORE INCONGRUENTE (Inc.4)","OK")))))</f>
        <v>OK</v>
      </c>
      <c r="G23" s="1242"/>
    </row>
    <row r="24" customFormat="false" ht="19.5" hidden="false" customHeight="true" outlineLevel="0" collapsed="false">
      <c r="A24" s="1232" t="str">
        <f aca="false">t14!A23</f>
        <v>ONERI PER I CONTRATTI DI SOMMINISTRAZIONE(INTERINALI)</v>
      </c>
      <c r="B24" s="1233" t="str">
        <f aca="false">t14!B23</f>
        <v>P062</v>
      </c>
      <c r="C24" s="1245" t="n">
        <f aca="false">t14!D23</f>
        <v>0</v>
      </c>
      <c r="D24" s="1239" t="str">
        <f aca="false">IF($B$4=0," ",(IF(AND(C24=0,C12&gt;0),"MANCANO GLI ONERI PER I LAVORATORI",IF(C24=0," ",C24/$B$4))))</f>
        <v> </v>
      </c>
      <c r="E24" s="1236" t="str">
        <f aca="false">(IF(AND(C24=0,C12&gt;0),"L105 VALORIZZATA; INSERIRE RETRIBUZIONI PER INTERINALI (P062)"," "))</f>
        <v> </v>
      </c>
      <c r="F24" s="1236"/>
      <c r="G24" s="1236"/>
    </row>
    <row r="25" customFormat="false" ht="19.5" hidden="false" customHeight="true" outlineLevel="0" collapsed="false">
      <c r="A25" s="1232" t="str">
        <f aca="false">t14!A24</f>
        <v>COMPENSI PER PERSONALE ADDETTO AI LAVORI SOCIALMENTE UTILI</v>
      </c>
      <c r="B25" s="1233" t="str">
        <f aca="false">t14!B24</f>
        <v>P065</v>
      </c>
      <c r="C25" s="1198" t="n">
        <f aca="false">t14!D24</f>
        <v>0</v>
      </c>
      <c r="D25" s="1246" t="str">
        <f aca="false">IF($B$4=0," ",(IF(C25=0," ",C25/$B$4)))</f>
        <v> </v>
      </c>
      <c r="E25" s="1247" t="str">
        <f aca="false">IF($B$4=0,"TABELLE 12 -13 ASSENTI",(IF(t12!$J$50=0,"TAB. 12 ASSENTE",(IF(t13!$W$50=0,"TAB. 13 ASSENTE"," ")))))</f>
        <v> </v>
      </c>
      <c r="F25" s="1247"/>
      <c r="G25" s="1247"/>
    </row>
    <row r="26" customFormat="false" ht="19.5" hidden="false" customHeight="true" outlineLevel="0" collapsed="false">
      <c r="A26" s="1232" t="str">
        <f aca="false">t14!A25</f>
        <v>SOMME RIMBORSATE PER PERSONALE COMAND./FUORI RUOLO/IN CONV.</v>
      </c>
      <c r="B26" s="1233" t="str">
        <f aca="false">t14!B25</f>
        <v>P071</v>
      </c>
      <c r="C26" s="1198" t="n">
        <f aca="false">t14!D25</f>
        <v>56933</v>
      </c>
      <c r="D26" s="1248" t="n">
        <f aca="false">IF($B$4=0," ",(IF(C26=0," ",C26/$B$4)))</f>
        <v>0.0334</v>
      </c>
      <c r="E26" s="1247"/>
      <c r="F26" s="1247"/>
      <c r="G26" s="1247"/>
    </row>
    <row r="27" customFormat="false" ht="19.5" hidden="false" customHeight="true" outlineLevel="0" collapsed="false">
      <c r="A27" s="1232" t="str">
        <f aca="false">t14!A26</f>
        <v>ALTRE SOMME RIMBORSATE ALLE AMMINISTRAZIONI</v>
      </c>
      <c r="B27" s="1233" t="str">
        <f aca="false">t14!B26</f>
        <v>P074</v>
      </c>
      <c r="C27" s="1198" t="n">
        <f aca="false">t14!D26</f>
        <v>0</v>
      </c>
      <c r="D27" s="1248" t="str">
        <f aca="false">IF($B$4=0," ",(IF(C27=0," ",C27/$B$4)))</f>
        <v> </v>
      </c>
      <c r="E27" s="1247"/>
      <c r="F27" s="1247"/>
      <c r="G27" s="1247"/>
    </row>
    <row r="28" customFormat="false" ht="19.5" hidden="false" customHeight="true" outlineLevel="0" collapsed="false">
      <c r="A28" s="1232" t="str">
        <f aca="false">t14!A27</f>
        <v>SOMME RICEVUTE DA U.E. E/O PRIVATI (-)</v>
      </c>
      <c r="B28" s="1233" t="str">
        <f aca="false">t14!B27</f>
        <v>P098</v>
      </c>
      <c r="C28" s="1198" t="n">
        <f aca="false">t14!D27</f>
        <v>0</v>
      </c>
      <c r="D28" s="1248" t="str">
        <f aca="false">IF($B$4=0," ",(IF(C28=0," ",C28/$B$4)))</f>
        <v> </v>
      </c>
      <c r="E28" s="1247"/>
      <c r="F28" s="1247"/>
      <c r="G28" s="1247"/>
    </row>
    <row r="29" customFormat="false" ht="19.5" hidden="false" customHeight="true" outlineLevel="0" collapsed="false">
      <c r="A29" s="1232" t="str">
        <f aca="false">t14!A28</f>
        <v>RIMBORSI RICEVUTI PER PERS. COMAND./FUORI RUOLO/IN CONV. (-)</v>
      </c>
      <c r="B29" s="1233" t="str">
        <f aca="false">t14!B28</f>
        <v>P090</v>
      </c>
      <c r="C29" s="1198" t="n">
        <f aca="false">t14!D28</f>
        <v>8171</v>
      </c>
      <c r="D29" s="1248" t="n">
        <f aca="false">IF($B$4=0," ",(IF(C29=0," ",C29/$B$4)))</f>
        <v>0.0048</v>
      </c>
      <c r="E29" s="1247"/>
      <c r="F29" s="1247"/>
      <c r="G29" s="1247"/>
    </row>
    <row r="30" customFormat="false" ht="19.5" hidden="false" customHeight="true" outlineLevel="0" collapsed="false">
      <c r="A30" s="1232" t="str">
        <f aca="false">t14!A29</f>
        <v>ALTRI RIMBORSI RICEVUTI DALLE AMMINISTRAZIONI (-)</v>
      </c>
      <c r="B30" s="1233" t="str">
        <f aca="false">t14!B29</f>
        <v>P099</v>
      </c>
      <c r="C30" s="1198" t="n">
        <f aca="false">t14!D29</f>
        <v>0</v>
      </c>
      <c r="D30" s="1248" t="str">
        <f aca="false">IF($B$4=0," ",(IF(C30=0," ",C30/$B$4)))</f>
        <v> </v>
      </c>
      <c r="E30" s="1247"/>
      <c r="F30" s="1247"/>
      <c r="G30" s="1247"/>
    </row>
    <row r="31" s="119" customFormat="true" ht="18" hidden="false" customHeight="true" outlineLevel="0" collapsed="false">
      <c r="A31" s="1249" t="s">
        <v>337</v>
      </c>
      <c r="B31" s="1249"/>
      <c r="C31" s="1250" t="n">
        <f aca="false">SUM(C6:C30)</f>
        <v>748056</v>
      </c>
      <c r="D31" s="1249"/>
      <c r="E31" s="1249"/>
      <c r="F31" s="1249"/>
      <c r="G31" s="1249"/>
      <c r="I31" s="790"/>
      <c r="J31" s="790"/>
      <c r="K31" s="790"/>
      <c r="L31" s="790"/>
      <c r="M31" s="790"/>
      <c r="N31" s="790"/>
    </row>
  </sheetData>
  <sheetProtection sheet="true" password="ea98" formatColumns="false" selectLockedCells="true" selectUnlockedCells="true"/>
  <mergeCells count="16">
    <mergeCell ref="A1:E1"/>
    <mergeCell ref="B2:G2"/>
    <mergeCell ref="B4:G4"/>
    <mergeCell ref="E5:G5"/>
    <mergeCell ref="E6:G11"/>
    <mergeCell ref="E12:G12"/>
    <mergeCell ref="E13:G13"/>
    <mergeCell ref="E14:F14"/>
    <mergeCell ref="E15:F15"/>
    <mergeCell ref="E16:F16"/>
    <mergeCell ref="E17:G20"/>
    <mergeCell ref="F21:G21"/>
    <mergeCell ref="E22:G22"/>
    <mergeCell ref="F23:G23"/>
    <mergeCell ref="E24:G24"/>
    <mergeCell ref="E25:G30"/>
  </mergeCells>
  <printOptions headings="false" gridLines="false" gridLinesSet="true" horizontalCentered="true" verticalCentered="true"/>
  <pageMargins left="0.196527777777778" right="0.236111111111111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15" activePane="bottomLeft" state="frozen"/>
      <selection pane="topLeft" activeCell="A1" activeCellId="0" sqref="A1"/>
      <selection pane="bottomLeft" activeCell="A5" activeCellId="0" sqref="A5"/>
    </sheetView>
  </sheetViews>
  <sheetFormatPr defaultColWidth="9.28515625" defaultRowHeight="11.25" zeroHeight="false" outlineLevelRow="0" outlineLevelCol="0"/>
  <cols>
    <col collapsed="false" customWidth="true" hidden="false" outlineLevel="0" max="1" min="1" style="267" width="38.82"/>
    <col collapsed="false" customWidth="true" hidden="false" outlineLevel="0" max="2" min="2" style="268" width="11.33"/>
    <col collapsed="false" customWidth="true" hidden="false" outlineLevel="0" max="3" min="3" style="1251" width="21.33"/>
    <col collapsed="false" customWidth="true" hidden="false" outlineLevel="0" max="5" min="4" style="268" width="21.33"/>
    <col collapsed="false" customWidth="true" hidden="false" outlineLevel="0" max="6" min="6" style="1122" width="21.33"/>
    <col collapsed="false" customWidth="true" hidden="false" outlineLevel="0" max="7" min="7" style="268" width="21.33"/>
    <col collapsed="false" customWidth="false" hidden="false" outlineLevel="0" max="8" min="8" style="1089" width="9.33"/>
  </cols>
  <sheetData>
    <row r="1" s="267" customFormat="tru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F1" s="406"/>
      <c r="G1" s="406"/>
      <c r="I1" s="320"/>
      <c r="K1" s="0"/>
    </row>
    <row r="2" s="267" customFormat="true" ht="21" hidden="false" customHeight="true" outlineLevel="0" collapsed="false">
      <c r="C2" s="1252"/>
      <c r="D2" s="1090"/>
      <c r="E2" s="1090"/>
      <c r="F2" s="1090"/>
      <c r="G2" s="1090"/>
      <c r="H2" s="1091"/>
      <c r="I2" s="320"/>
      <c r="K2" s="0"/>
    </row>
    <row r="3" s="267" customFormat="true" ht="21" hidden="false" customHeight="true" outlineLevel="0" collapsed="false">
      <c r="A3" s="1092" t="s">
        <v>1100</v>
      </c>
      <c r="B3" s="268"/>
      <c r="C3" s="1252"/>
      <c r="F3" s="1123"/>
      <c r="G3" s="268"/>
    </row>
    <row r="4" customFormat="false" ht="53.25" hidden="false" customHeight="true" outlineLevel="0" collapsed="false">
      <c r="A4" s="1094" t="s">
        <v>960</v>
      </c>
      <c r="B4" s="1095" t="s">
        <v>961</v>
      </c>
      <c r="C4" s="1253" t="str">
        <f aca="false">"Presenti 31.12."&amp;t1!M1&amp;" (Tab T1) uomini+donne della tabella T1"</f>
        <v>Presenti 31.12.2017 (Tab T1) uomini+donne della tabella T1</v>
      </c>
      <c r="D4" s="1097" t="s">
        <v>1101</v>
      </c>
      <c r="E4" s="1097" t="s">
        <v>1102</v>
      </c>
      <c r="F4" s="1254" t="s">
        <v>1103</v>
      </c>
      <c r="G4" s="1097" t="s">
        <v>1104</v>
      </c>
    </row>
    <row r="5" s="1196" customFormat="true" ht="10.5" hidden="false" customHeight="false" outlineLevel="0" collapsed="false">
      <c r="A5" s="1193"/>
      <c r="B5" s="1140"/>
      <c r="C5" s="1255" t="s">
        <v>978</v>
      </c>
      <c r="D5" s="1194" t="s">
        <v>979</v>
      </c>
      <c r="E5" s="1194" t="s">
        <v>980</v>
      </c>
      <c r="F5" s="1256" t="s">
        <v>981</v>
      </c>
      <c r="G5" s="1194"/>
      <c r="H5" s="1089"/>
    </row>
    <row r="6" customFormat="false" ht="12.75" hidden="false" customHeight="false" outlineLevel="0" collapsed="false">
      <c r="A6" s="1101" t="str">
        <f aca="false">t1!A6</f>
        <v>SEGRETARIO A</v>
      </c>
      <c r="B6" s="1102" t="str">
        <f aca="false">t1!B6</f>
        <v>0D0102</v>
      </c>
      <c r="C6" s="1257" t="n">
        <f aca="false">(t1!L6+t1!M6)</f>
        <v>0</v>
      </c>
      <c r="D6" s="1198" t="n">
        <f aca="false">t5!S7+t5!T7</f>
        <v>0</v>
      </c>
      <c r="E6" s="1198" t="n">
        <f aca="false">t4!AU6</f>
        <v>0</v>
      </c>
      <c r="F6" s="1199" t="n">
        <f aca="false">t12!C6</f>
        <v>0</v>
      </c>
      <c r="G6" s="1200" t="str">
        <f aca="false">IF(OR(AND(NOT(C6),NOT(D6),NOT(E6),NOT(F6)),AND((OR(C6,D6,E6)),F6)),"OK","ERRORE")</f>
        <v>OK</v>
      </c>
    </row>
    <row r="7" customFormat="false" ht="12.75" hidden="false" customHeight="false" outlineLevel="0" collapsed="false">
      <c r="A7" s="1101" t="str">
        <f aca="false">t1!A7</f>
        <v>SEGRETARIO B</v>
      </c>
      <c r="B7" s="1102" t="str">
        <f aca="false">t1!B7</f>
        <v>0D0103</v>
      </c>
      <c r="C7" s="1257" t="n">
        <f aca="false">(t1!L7+t1!M7)</f>
        <v>0</v>
      </c>
      <c r="D7" s="1198" t="n">
        <f aca="false">t5!S8+t5!T8</f>
        <v>0</v>
      </c>
      <c r="E7" s="1198" t="n">
        <f aca="false">t4!AU7</f>
        <v>0</v>
      </c>
      <c r="F7" s="1199" t="n">
        <f aca="false">t12!C7</f>
        <v>0</v>
      </c>
      <c r="G7" s="1200" t="str">
        <f aca="false">IF(OR(AND(NOT(C7),NOT(D7),NOT(E7),NOT(F7)),AND((OR(C7,D7,E7)),F7)),"OK","ERRORE")</f>
        <v>OK</v>
      </c>
    </row>
    <row r="8" customFormat="false" ht="12.75" hidden="false" customHeight="false" outlineLevel="0" collapsed="false">
      <c r="A8" s="1101" t="str">
        <f aca="false">t1!A8</f>
        <v>SEGRETARIO C</v>
      </c>
      <c r="B8" s="1102" t="str">
        <f aca="false">t1!B8</f>
        <v>0D0485</v>
      </c>
      <c r="C8" s="1257" t="n">
        <f aca="false">(t1!L8+t1!M8)</f>
        <v>0</v>
      </c>
      <c r="D8" s="1198" t="n">
        <f aca="false">t5!S9+t5!T9</f>
        <v>0</v>
      </c>
      <c r="E8" s="1198" t="n">
        <f aca="false">t4!AU8</f>
        <v>0</v>
      </c>
      <c r="F8" s="1199" t="n">
        <f aca="false">t12!C8</f>
        <v>0</v>
      </c>
      <c r="G8" s="1200" t="str">
        <f aca="false">IF(OR(AND(NOT(C8),NOT(D8),NOT(E8),NOT(F8)),AND((OR(C8,D8,E8)),F8)),"OK","ERRORE")</f>
        <v>OK</v>
      </c>
    </row>
    <row r="9" customFormat="false" ht="12.75" hidden="false" customHeight="false" outlineLevel="0" collapsed="false">
      <c r="A9" s="1101" t="str">
        <f aca="false">t1!A9</f>
        <v>SEGRETARIO GENERALE CCIAA</v>
      </c>
      <c r="B9" s="1102" t="str">
        <f aca="false">t1!B9</f>
        <v>0D0104</v>
      </c>
      <c r="C9" s="1257" t="n">
        <f aca="false">(t1!L9+t1!M9)</f>
        <v>0</v>
      </c>
      <c r="D9" s="1198" t="n">
        <f aca="false">t5!S10+t5!T10</f>
        <v>0</v>
      </c>
      <c r="E9" s="1198" t="n">
        <f aca="false">t4!AU9</f>
        <v>0</v>
      </c>
      <c r="F9" s="1199" t="n">
        <f aca="false">t12!C9</f>
        <v>0</v>
      </c>
      <c r="G9" s="1200" t="str">
        <f aca="false">IF(OR(AND(NOT(C9),NOT(D9),NOT(E9),NOT(F9)),AND((OR(C9,D9,E9)),F9)),"OK","ERRORE")</f>
        <v>OK</v>
      </c>
    </row>
    <row r="10" customFormat="false" ht="12.75" hidden="false" customHeight="false" outlineLevel="0" collapsed="false">
      <c r="A10" s="1101" t="str">
        <f aca="false">t1!A10</f>
        <v>DIRETTORE  GENERALE</v>
      </c>
      <c r="B10" s="1102" t="str">
        <f aca="false">t1!B10</f>
        <v>0D0097</v>
      </c>
      <c r="C10" s="1257" t="n">
        <f aca="false">(t1!L10+t1!M10)</f>
        <v>0</v>
      </c>
      <c r="D10" s="1198" t="n">
        <f aca="false">t5!S11+t5!T11</f>
        <v>0</v>
      </c>
      <c r="E10" s="1198" t="n">
        <f aca="false">t4!AU10</f>
        <v>0</v>
      </c>
      <c r="F10" s="1199" t="n">
        <f aca="false">t12!C10</f>
        <v>0</v>
      </c>
      <c r="G10" s="1200" t="str">
        <f aca="false">IF(OR(AND(NOT(C10),NOT(D10),NOT(E10),NOT(F10)),AND((OR(C10,D10,E10)),F10)),"OK","ERRORE")</f>
        <v>OK</v>
      </c>
    </row>
    <row r="11" customFormat="false" ht="12.75" hidden="false" customHeight="false" outlineLevel="0" collapsed="false">
      <c r="A11" s="1101" t="str">
        <f aca="false">t1!A11</f>
        <v>DIRIGENTE FUORI D.O. art.110 c.2 TUEL</v>
      </c>
      <c r="B11" s="1102" t="str">
        <f aca="false">t1!B11</f>
        <v>0D0098</v>
      </c>
      <c r="C11" s="1257" t="n">
        <f aca="false">(t1!L11+t1!M11)</f>
        <v>0</v>
      </c>
      <c r="D11" s="1198" t="n">
        <f aca="false">t5!S12+t5!T12</f>
        <v>0</v>
      </c>
      <c r="E11" s="1198" t="n">
        <f aca="false">t4!AU11</f>
        <v>0</v>
      </c>
      <c r="F11" s="1199" t="n">
        <f aca="false">t12!C11</f>
        <v>0</v>
      </c>
      <c r="G11" s="1200" t="str">
        <f aca="false">IF(OR(AND(NOT(C11),NOT(D11),NOT(E11),NOT(F11)),AND((OR(C11,D11,E11)),F11)),"OK","ERRORE")</f>
        <v>OK</v>
      </c>
    </row>
    <row r="12" customFormat="false" ht="12.75" hidden="false" customHeight="false" outlineLevel="0" collapsed="false">
      <c r="A12" s="1101" t="str">
        <f aca="false">t1!A12</f>
        <v>ALTE SPECIALIZZ. FUORI D.O.art.110 c.2 TUEL</v>
      </c>
      <c r="B12" s="1102" t="str">
        <f aca="false">t1!B12</f>
        <v>0D0095</v>
      </c>
      <c r="C12" s="1257" t="n">
        <f aca="false">(t1!L12+t1!M12)</f>
        <v>0</v>
      </c>
      <c r="D12" s="1198" t="n">
        <f aca="false">t5!S13+t5!T13</f>
        <v>0</v>
      </c>
      <c r="E12" s="1198" t="n">
        <f aca="false">t4!AU12</f>
        <v>0</v>
      </c>
      <c r="F12" s="1199" t="n">
        <f aca="false">t12!C12</f>
        <v>0</v>
      </c>
      <c r="G12" s="1200" t="str">
        <f aca="false">IF(OR(AND(NOT(C12),NOT(D12),NOT(E12),NOT(F12)),AND((OR(C12,D12,E12)),F12)),"OK","ERRORE")</f>
        <v>OK</v>
      </c>
    </row>
    <row r="13" customFormat="false" ht="12.75" hidden="false" customHeight="false" outlineLevel="0" collapsed="false">
      <c r="A13" s="1101" t="str">
        <f aca="false">t1!A13</f>
        <v>DIRIGENTE A TEMPO INDETERMINATO</v>
      </c>
      <c r="B13" s="1102" t="str">
        <f aca="false">t1!B13</f>
        <v>0D0164</v>
      </c>
      <c r="C13" s="1257" t="n">
        <f aca="false">(t1!L13+t1!M13)</f>
        <v>0</v>
      </c>
      <c r="D13" s="1198" t="n">
        <f aca="false">t5!S14+t5!T14</f>
        <v>1</v>
      </c>
      <c r="E13" s="1198" t="n">
        <f aca="false">t4!AU13</f>
        <v>0</v>
      </c>
      <c r="F13" s="1199" t="n">
        <f aca="false">t12!C13</f>
        <v>1</v>
      </c>
      <c r="G13" s="1200" t="str">
        <f aca="false">IF(OR(AND(NOT(C13),NOT(D13),NOT(E13),NOT(F13)),AND((OR(C13,D13,E13)),F13)),"OK","ERRORE")</f>
        <v>OK</v>
      </c>
    </row>
    <row r="14" customFormat="false" ht="12.75" hidden="false" customHeight="false" outlineLevel="0" collapsed="false">
      <c r="A14" s="1101" t="str">
        <f aca="false">t1!A14</f>
        <v>DIRIGENTE A TEMPO DET.TO  ART.110 C.1 TUEL</v>
      </c>
      <c r="B14" s="1102" t="str">
        <f aca="false">t1!B14</f>
        <v>0D0165</v>
      </c>
      <c r="C14" s="1257" t="n">
        <f aca="false">(t1!L14+t1!M14)</f>
        <v>1</v>
      </c>
      <c r="D14" s="1198" t="n">
        <f aca="false">t5!S15+t5!T15</f>
        <v>0</v>
      </c>
      <c r="E14" s="1198" t="n">
        <f aca="false">t4!AU14</f>
        <v>0</v>
      </c>
      <c r="F14" s="1199" t="n">
        <f aca="false">t12!C14</f>
        <v>12</v>
      </c>
      <c r="G14" s="1200" t="str">
        <f aca="false">IF(OR(AND(NOT(C14),NOT(D14),NOT(E14),NOT(F14)),AND((OR(C14,D14,E14)),F14)),"OK","ERRORE")</f>
        <v>OK</v>
      </c>
    </row>
    <row r="15" customFormat="false" ht="12.75" hidden="false" customHeight="false" outlineLevel="0" collapsed="false">
      <c r="A15" s="1101" t="str">
        <f aca="false">t1!A15</f>
        <v>ALTE SPECIALIZZ. IN D.O. art.110 c.1 TUEL</v>
      </c>
      <c r="B15" s="1102" t="str">
        <f aca="false">t1!B15</f>
        <v>0D0I95</v>
      </c>
      <c r="C15" s="1257" t="n">
        <f aca="false">(t1!L15+t1!M15)</f>
        <v>0</v>
      </c>
      <c r="D15" s="1198" t="n">
        <f aca="false">t5!S16+t5!T16</f>
        <v>0</v>
      </c>
      <c r="E15" s="1198" t="n">
        <f aca="false">t4!AU15</f>
        <v>0</v>
      </c>
      <c r="F15" s="1199" t="n">
        <f aca="false">t12!C15</f>
        <v>0</v>
      </c>
      <c r="G15" s="1200" t="str">
        <f aca="false">IF(OR(AND(NOT(C15),NOT(D15),NOT(E15),NOT(F15)),AND((OR(C15,D15,E15)),F15)),"OK","ERRORE")</f>
        <v>OK</v>
      </c>
    </row>
    <row r="16" customFormat="false" ht="12.75" hidden="false" customHeight="false" outlineLevel="0" collapsed="false">
      <c r="A16" s="1101" t="str">
        <f aca="false">t1!A16</f>
        <v>POSIZ. ECON. D6 - PROFILI ACCESSO D3</v>
      </c>
      <c r="B16" s="1102" t="str">
        <f aca="false">t1!B16</f>
        <v>0D6A00</v>
      </c>
      <c r="C16" s="1257" t="n">
        <f aca="false">(t1!L16+t1!M16)</f>
        <v>2</v>
      </c>
      <c r="D16" s="1198" t="n">
        <f aca="false">t5!S17+t5!T17</f>
        <v>1</v>
      </c>
      <c r="E16" s="1198" t="n">
        <f aca="false">t4!AU16</f>
        <v>0</v>
      </c>
      <c r="F16" s="1199" t="n">
        <f aca="false">t12!C16</f>
        <v>26</v>
      </c>
      <c r="G16" s="1200" t="str">
        <f aca="false">IF(OR(AND(NOT(C16),NOT(D16),NOT(E16),NOT(F16)),AND((OR(C16,D16,E16)),F16)),"OK","ERRORE")</f>
        <v>OK</v>
      </c>
    </row>
    <row r="17" customFormat="false" ht="12.75" hidden="false" customHeight="false" outlineLevel="0" collapsed="false">
      <c r="A17" s="1101" t="str">
        <f aca="false">t1!A17</f>
        <v>POSIZ. ECON. D6 - PROFILO ACCESSO D1</v>
      </c>
      <c r="B17" s="1102" t="str">
        <f aca="false">t1!B17</f>
        <v>0D6000</v>
      </c>
      <c r="C17" s="1257" t="n">
        <f aca="false">(t1!L17+t1!M17)</f>
        <v>3</v>
      </c>
      <c r="D17" s="1198" t="n">
        <f aca="false">t5!S18+t5!T18</f>
        <v>1</v>
      </c>
      <c r="E17" s="1198" t="n">
        <f aca="false">t4!AU17</f>
        <v>0</v>
      </c>
      <c r="F17" s="1199" t="n">
        <f aca="false">t12!C17</f>
        <v>19</v>
      </c>
      <c r="G17" s="1200" t="str">
        <f aca="false">IF(OR(AND(NOT(C17),NOT(D17),NOT(E17),NOT(F17)),AND((OR(C17,D17,E17)),F17)),"OK","ERRORE")</f>
        <v>OK</v>
      </c>
    </row>
    <row r="18" customFormat="false" ht="12.75" hidden="false" customHeight="false" outlineLevel="0" collapsed="false">
      <c r="A18" s="1101" t="str">
        <f aca="false">t1!A18</f>
        <v>POSIZ. ECON. D5 PROFILI ACCESSO D3</v>
      </c>
      <c r="B18" s="1102" t="str">
        <f aca="false">t1!B18</f>
        <v>052486</v>
      </c>
      <c r="C18" s="1257" t="n">
        <f aca="false">(t1!L18+t1!M18)</f>
        <v>0</v>
      </c>
      <c r="D18" s="1198" t="n">
        <f aca="false">t5!S19+t5!T19</f>
        <v>0</v>
      </c>
      <c r="E18" s="1198" t="n">
        <f aca="false">t4!AU18</f>
        <v>0</v>
      </c>
      <c r="F18" s="1199" t="n">
        <f aca="false">t12!C18</f>
        <v>0</v>
      </c>
      <c r="G18" s="1200" t="str">
        <f aca="false">IF(OR(AND(NOT(C18),NOT(D18),NOT(E18),NOT(F18)),AND((OR(C18,D18,E18)),F18)),"OK","ERRORE")</f>
        <v>OK</v>
      </c>
    </row>
    <row r="19" customFormat="false" ht="12.75" hidden="false" customHeight="false" outlineLevel="0" collapsed="false">
      <c r="A19" s="1101" t="str">
        <f aca="false">t1!A19</f>
        <v>POSIZ. ECON. D5 PROFILI ACCESSO D1</v>
      </c>
      <c r="B19" s="1102" t="str">
        <f aca="false">t1!B19</f>
        <v>052487</v>
      </c>
      <c r="C19" s="1257" t="n">
        <f aca="false">(t1!L19+t1!M19)</f>
        <v>0</v>
      </c>
      <c r="D19" s="1198" t="n">
        <f aca="false">t5!S20+t5!T20</f>
        <v>0</v>
      </c>
      <c r="E19" s="1198" t="n">
        <f aca="false">t4!AU19</f>
        <v>2</v>
      </c>
      <c r="F19" s="1199" t="n">
        <f aca="false">t12!C19</f>
        <v>18</v>
      </c>
      <c r="G19" s="1200" t="str">
        <f aca="false">IF(OR(AND(NOT(C19),NOT(D19),NOT(E19),NOT(F19)),AND((OR(C19,D19,E19)),F19)),"OK","ERRORE")</f>
        <v>OK</v>
      </c>
    </row>
    <row r="20" customFormat="false" ht="12.75" hidden="false" customHeight="false" outlineLevel="0" collapsed="false">
      <c r="A20" s="1101" t="str">
        <f aca="false">t1!A20</f>
        <v>POSIZ. ECON. D4 PROFILI ACCESSO D3</v>
      </c>
      <c r="B20" s="1102" t="str">
        <f aca="false">t1!B20</f>
        <v>051488</v>
      </c>
      <c r="C20" s="1257" t="n">
        <f aca="false">(t1!L20+t1!M20)</f>
        <v>0</v>
      </c>
      <c r="D20" s="1198" t="n">
        <f aca="false">t5!S21+t5!T21</f>
        <v>0</v>
      </c>
      <c r="E20" s="1198" t="n">
        <f aca="false">t4!AU20</f>
        <v>0</v>
      </c>
      <c r="F20" s="1199" t="n">
        <f aca="false">t12!C20</f>
        <v>0</v>
      </c>
      <c r="G20" s="1200" t="str">
        <f aca="false">IF(OR(AND(NOT(C20),NOT(D20),NOT(E20),NOT(F20)),AND((OR(C20,D20,E20)),F20)),"OK","ERRORE")</f>
        <v>OK</v>
      </c>
    </row>
    <row r="21" customFormat="false" ht="12.75" hidden="false" customHeight="false" outlineLevel="0" collapsed="false">
      <c r="A21" s="1101" t="str">
        <f aca="false">t1!A21</f>
        <v>POSIZ. ECON. D4 PROFILI ACCESSO D1</v>
      </c>
      <c r="B21" s="1102" t="str">
        <f aca="false">t1!B21</f>
        <v>051489</v>
      </c>
      <c r="C21" s="1257" t="n">
        <f aca="false">(t1!L21+t1!M21)</f>
        <v>0</v>
      </c>
      <c r="D21" s="1198" t="n">
        <f aca="false">t5!S22+t5!T22</f>
        <v>0</v>
      </c>
      <c r="E21" s="1198" t="n">
        <f aca="false">t4!AU21</f>
        <v>0</v>
      </c>
      <c r="F21" s="1199" t="n">
        <f aca="false">t12!C21</f>
        <v>0</v>
      </c>
      <c r="G21" s="1200" t="str">
        <f aca="false">IF(OR(AND(NOT(C21),NOT(D21),NOT(E21),NOT(F21)),AND((OR(C21,D21,E21)),F21)),"OK","ERRORE")</f>
        <v>OK</v>
      </c>
    </row>
    <row r="22" customFormat="false" ht="12.75" hidden="false" customHeight="false" outlineLevel="0" collapsed="false">
      <c r="A22" s="1101" t="str">
        <f aca="false">t1!A22</f>
        <v>POSIZIONE ECONOMICA DI ACCESSO D3</v>
      </c>
      <c r="B22" s="1102" t="str">
        <f aca="false">t1!B22</f>
        <v>058000</v>
      </c>
      <c r="C22" s="1257" t="n">
        <f aca="false">(t1!L22+t1!M22)</f>
        <v>0</v>
      </c>
      <c r="D22" s="1198" t="n">
        <f aca="false">t5!S23+t5!T23</f>
        <v>0</v>
      </c>
      <c r="E22" s="1198" t="n">
        <f aca="false">t4!AU22</f>
        <v>0</v>
      </c>
      <c r="F22" s="1199" t="n">
        <f aca="false">t12!C22</f>
        <v>0</v>
      </c>
      <c r="G22" s="1200" t="str">
        <f aca="false">IF(OR(AND(NOT(C22),NOT(D22),NOT(E22),NOT(F22)),AND((OR(C22,D22,E22)),F22)),"OK","ERRORE")</f>
        <v>OK</v>
      </c>
    </row>
    <row r="23" customFormat="false" ht="12.75" hidden="false" customHeight="false" outlineLevel="0" collapsed="false">
      <c r="A23" s="1101" t="str">
        <f aca="false">t1!A23</f>
        <v>POSIZIONE ECONOMICA D3</v>
      </c>
      <c r="B23" s="1102" t="str">
        <f aca="false">t1!B23</f>
        <v>050000</v>
      </c>
      <c r="C23" s="1257" t="n">
        <f aca="false">(t1!L23+t1!M23)</f>
        <v>3</v>
      </c>
      <c r="D23" s="1198" t="n">
        <f aca="false">t5!S24+t5!T24</f>
        <v>0</v>
      </c>
      <c r="E23" s="1198" t="n">
        <f aca="false">t4!AU23</f>
        <v>0</v>
      </c>
      <c r="F23" s="1199" t="n">
        <f aca="false">t12!C23</f>
        <v>0</v>
      </c>
      <c r="G23" s="1200" t="str">
        <f aca="false">IF(OR(AND(NOT(C23),NOT(D23),NOT(E23),NOT(F23)),AND((OR(C23,D23,E23)),F23)),"OK","ERRORE")</f>
        <v>ERRORE</v>
      </c>
    </row>
    <row r="24" customFormat="false" ht="12.75" hidden="false" customHeight="false" outlineLevel="0" collapsed="false">
      <c r="A24" s="1101" t="str">
        <f aca="false">t1!A24</f>
        <v>POSIZIONE ECONOMICA D2</v>
      </c>
      <c r="B24" s="1102" t="str">
        <f aca="false">t1!B24</f>
        <v>049000</v>
      </c>
      <c r="C24" s="1257" t="n">
        <f aca="false">(t1!L24+t1!M24)</f>
        <v>2</v>
      </c>
      <c r="D24" s="1198" t="n">
        <f aca="false">t5!S25+t5!T25</f>
        <v>0</v>
      </c>
      <c r="E24" s="1198" t="n">
        <f aca="false">t4!AU24</f>
        <v>3</v>
      </c>
      <c r="F24" s="1199" t="n">
        <f aca="false">t12!C24</f>
        <v>48</v>
      </c>
      <c r="G24" s="1200" t="str">
        <f aca="false">IF(OR(AND(NOT(C24),NOT(D24),NOT(E24),NOT(F24)),AND((OR(C24,D24,E24)),F24)),"OK","ERRORE")</f>
        <v>OK</v>
      </c>
    </row>
    <row r="25" customFormat="false" ht="12.75" hidden="false" customHeight="false" outlineLevel="0" collapsed="false">
      <c r="A25" s="1101" t="str">
        <f aca="false">t1!A25</f>
        <v>POSIZIONE ECONOMICA DI ACCESSO D1</v>
      </c>
      <c r="B25" s="1102" t="str">
        <f aca="false">t1!B25</f>
        <v>057000</v>
      </c>
      <c r="C25" s="1257" t="n">
        <f aca="false">(t1!L25+t1!M25)</f>
        <v>9</v>
      </c>
      <c r="D25" s="1198" t="n">
        <f aca="false">t5!S26+t5!T26</f>
        <v>0</v>
      </c>
      <c r="E25" s="1198" t="n">
        <f aca="false">t4!AU25</f>
        <v>1</v>
      </c>
      <c r="F25" s="1199" t="n">
        <f aca="false">t12!C25</f>
        <v>108</v>
      </c>
      <c r="G25" s="1200" t="str">
        <f aca="false">IF(OR(AND(NOT(C25),NOT(D25),NOT(E25),NOT(F25)),AND((OR(C25,D25,E25)),F25)),"OK","ERRORE")</f>
        <v>OK</v>
      </c>
    </row>
    <row r="26" customFormat="false" ht="12.75" hidden="false" customHeight="false" outlineLevel="0" collapsed="false">
      <c r="A26" s="1101" t="str">
        <f aca="false">t1!A26</f>
        <v>POSIZIONE ECONOMICA C5</v>
      </c>
      <c r="B26" s="1102" t="str">
        <f aca="false">t1!B26</f>
        <v>046000</v>
      </c>
      <c r="C26" s="1257" t="n">
        <f aca="false">(t1!L26+t1!M26)</f>
        <v>6</v>
      </c>
      <c r="D26" s="1198" t="n">
        <f aca="false">t5!S27+t5!T27</f>
        <v>1</v>
      </c>
      <c r="E26" s="1198" t="n">
        <f aca="false">t4!AU26</f>
        <v>0</v>
      </c>
      <c r="F26" s="1199" t="n">
        <f aca="false">t12!C26</f>
        <v>45.88</v>
      </c>
      <c r="G26" s="1200" t="str">
        <f aca="false">IF(OR(AND(NOT(C26),NOT(D26),NOT(E26),NOT(F26)),AND((OR(C26,D26,E26)),F26)),"OK","ERRORE")</f>
        <v>OK</v>
      </c>
    </row>
    <row r="27" customFormat="false" ht="12.75" hidden="false" customHeight="false" outlineLevel="0" collapsed="false">
      <c r="A27" s="1101" t="str">
        <f aca="false">t1!A27</f>
        <v>POSIZIONE ECONOMICA C4</v>
      </c>
      <c r="B27" s="1102" t="str">
        <f aca="false">t1!B27</f>
        <v>045000</v>
      </c>
      <c r="C27" s="1257" t="n">
        <f aca="false">(t1!L27+t1!M27)</f>
        <v>1</v>
      </c>
      <c r="D27" s="1198" t="n">
        <f aca="false">t5!S28+t5!T28</f>
        <v>0</v>
      </c>
      <c r="E27" s="1198" t="n">
        <f aca="false">t4!AU27</f>
        <v>2</v>
      </c>
      <c r="F27" s="1199" t="n">
        <f aca="false">t12!C27</f>
        <v>24</v>
      </c>
      <c r="G27" s="1200" t="str">
        <f aca="false">IF(OR(AND(NOT(C27),NOT(D27),NOT(E27),NOT(F27)),AND((OR(C27,D27,E27)),F27)),"OK","ERRORE")</f>
        <v>OK</v>
      </c>
    </row>
    <row r="28" customFormat="false" ht="12.75" hidden="false" customHeight="false" outlineLevel="0" collapsed="false">
      <c r="A28" s="1101" t="str">
        <f aca="false">t1!A28</f>
        <v>POSIZIONE ECONOMICA C3</v>
      </c>
      <c r="B28" s="1102" t="str">
        <f aca="false">t1!B28</f>
        <v>043000</v>
      </c>
      <c r="C28" s="1257" t="n">
        <f aca="false">(t1!L28+t1!M28)</f>
        <v>1</v>
      </c>
      <c r="D28" s="1198" t="n">
        <f aca="false">t5!S29+t5!T29</f>
        <v>0</v>
      </c>
      <c r="E28" s="1198" t="n">
        <f aca="false">t4!AU28</f>
        <v>1</v>
      </c>
      <c r="F28" s="1199" t="n">
        <f aca="false">t12!C28</f>
        <v>12</v>
      </c>
      <c r="G28" s="1200" t="str">
        <f aca="false">IF(OR(AND(NOT(C28),NOT(D28),NOT(E28),NOT(F28)),AND((OR(C28,D28,E28)),F28)),"OK","ERRORE")</f>
        <v>OK</v>
      </c>
    </row>
    <row r="29" customFormat="false" ht="12.75" hidden="false" customHeight="false" outlineLevel="0" collapsed="false">
      <c r="A29" s="1101" t="str">
        <f aca="false">t1!A29</f>
        <v>POSIZIONE ECONOMICA C2</v>
      </c>
      <c r="B29" s="1102" t="str">
        <f aca="false">t1!B29</f>
        <v>042000</v>
      </c>
      <c r="C29" s="1257" t="n">
        <f aca="false">(t1!L29+t1!M29)</f>
        <v>4</v>
      </c>
      <c r="D29" s="1198" t="n">
        <f aca="false">t5!S30+t5!T30</f>
        <v>0</v>
      </c>
      <c r="E29" s="1198" t="n">
        <f aca="false">t4!AU29</f>
        <v>1</v>
      </c>
      <c r="F29" s="1199" t="n">
        <f aca="false">t12!C29</f>
        <v>12</v>
      </c>
      <c r="G29" s="1200" t="str">
        <f aca="false">IF(OR(AND(NOT(C29),NOT(D29),NOT(E29),NOT(F29)),AND((OR(C29,D29,E29)),F29)),"OK","ERRORE")</f>
        <v>OK</v>
      </c>
    </row>
    <row r="30" customFormat="false" ht="12.75" hidden="false" customHeight="false" outlineLevel="0" collapsed="false">
      <c r="A30" s="1101" t="str">
        <f aca="false">t1!A30</f>
        <v>POSIZIONE ECONOMICA DI ACCESSO C1</v>
      </c>
      <c r="B30" s="1102" t="str">
        <f aca="false">t1!B30</f>
        <v>056000</v>
      </c>
      <c r="C30" s="1257" t="n">
        <f aca="false">(t1!L30+t1!M30)</f>
        <v>5</v>
      </c>
      <c r="D30" s="1198" t="n">
        <f aca="false">t5!S31+t5!T31</f>
        <v>1</v>
      </c>
      <c r="E30" s="1198" t="n">
        <f aca="false">t4!AU30</f>
        <v>4</v>
      </c>
      <c r="F30" s="1199" t="n">
        <f aca="false">t12!C30</f>
        <v>109.08</v>
      </c>
      <c r="G30" s="1200" t="str">
        <f aca="false">IF(OR(AND(NOT(C30),NOT(D30),NOT(E30),NOT(F30)),AND((OR(C30,D30,E30)),F30)),"OK","ERRORE")</f>
        <v>OK</v>
      </c>
    </row>
    <row r="31" customFormat="false" ht="12.75" hidden="false" customHeight="false" outlineLevel="0" collapsed="false">
      <c r="A31" s="1101" t="str">
        <f aca="false">t1!A31</f>
        <v>POSIZ. ECON. B7 - PROFILO ACCESSO B3</v>
      </c>
      <c r="B31" s="1102" t="str">
        <f aca="false">t1!B31</f>
        <v>0B7A00</v>
      </c>
      <c r="C31" s="1257" t="n">
        <f aca="false">(t1!L31+t1!M31)</f>
        <v>6</v>
      </c>
      <c r="D31" s="1198" t="n">
        <f aca="false">t5!S32+t5!T32</f>
        <v>0</v>
      </c>
      <c r="E31" s="1198" t="n">
        <f aca="false">t4!AU31</f>
        <v>0</v>
      </c>
      <c r="F31" s="1199" t="n">
        <f aca="false">t12!C31</f>
        <v>72</v>
      </c>
      <c r="G31" s="1200" t="str">
        <f aca="false">IF(OR(AND(NOT(C31),NOT(D31),NOT(E31),NOT(F31)),AND((OR(C31,D31,E31)),F31)),"OK","ERRORE")</f>
        <v>OK</v>
      </c>
    </row>
    <row r="32" customFormat="false" ht="12.75" hidden="false" customHeight="false" outlineLevel="0" collapsed="false">
      <c r="A32" s="1101" t="str">
        <f aca="false">t1!A32</f>
        <v>POSIZ. ECON. B7 - PROFILO  ACCESSO B1</v>
      </c>
      <c r="B32" s="1102" t="str">
        <f aca="false">t1!B32</f>
        <v>0B7000</v>
      </c>
      <c r="C32" s="1257" t="n">
        <f aca="false">(t1!L32+t1!M32)</f>
        <v>0</v>
      </c>
      <c r="D32" s="1198" t="n">
        <f aca="false">t5!S33+t5!T33</f>
        <v>0</v>
      </c>
      <c r="E32" s="1198" t="n">
        <f aca="false">t4!AU32</f>
        <v>0</v>
      </c>
      <c r="F32" s="1199" t="n">
        <f aca="false">t12!C32</f>
        <v>0</v>
      </c>
      <c r="G32" s="1200" t="str">
        <f aca="false">IF(OR(AND(NOT(C32),NOT(D32),NOT(E32),NOT(F32)),AND((OR(C32,D32,E32)),F32)),"OK","ERRORE")</f>
        <v>OK</v>
      </c>
    </row>
    <row r="33" customFormat="false" ht="12.75" hidden="false" customHeight="false" outlineLevel="0" collapsed="false">
      <c r="A33" s="1101" t="str">
        <f aca="false">t1!A33</f>
        <v>POSIZ. ECON. B6 PROFILI ACCESSO B3</v>
      </c>
      <c r="B33" s="1102" t="str">
        <f aca="false">t1!B33</f>
        <v>038490</v>
      </c>
      <c r="C33" s="1257" t="n">
        <f aca="false">(t1!L33+t1!M33)</f>
        <v>0</v>
      </c>
      <c r="D33" s="1198" t="n">
        <f aca="false">t5!S34+t5!T34</f>
        <v>0</v>
      </c>
      <c r="E33" s="1198" t="n">
        <f aca="false">t4!AU33</f>
        <v>0</v>
      </c>
      <c r="F33" s="1199" t="n">
        <f aca="false">t12!C33</f>
        <v>0</v>
      </c>
      <c r="G33" s="1200" t="str">
        <f aca="false">IF(OR(AND(NOT(C33),NOT(D33),NOT(E33),NOT(F33)),AND((OR(C33,D33,E33)),F33)),"OK","ERRORE")</f>
        <v>OK</v>
      </c>
    </row>
    <row r="34" customFormat="false" ht="12.75" hidden="false" customHeight="false" outlineLevel="0" collapsed="false">
      <c r="A34" s="1101" t="str">
        <f aca="false">t1!A34</f>
        <v>POSIZ. ECON. B6 PROFILI ACCESSO B1</v>
      </c>
      <c r="B34" s="1102" t="str">
        <f aca="false">t1!B34</f>
        <v>038491</v>
      </c>
      <c r="C34" s="1257" t="n">
        <f aca="false">(t1!L34+t1!M34)</f>
        <v>0</v>
      </c>
      <c r="D34" s="1198" t="n">
        <f aca="false">t5!S35+t5!T35</f>
        <v>0</v>
      </c>
      <c r="E34" s="1198" t="n">
        <f aca="false">t4!AU34</f>
        <v>0</v>
      </c>
      <c r="F34" s="1199" t="n">
        <f aca="false">t12!C34</f>
        <v>0</v>
      </c>
      <c r="G34" s="1200" t="str">
        <f aca="false">IF(OR(AND(NOT(C34),NOT(D34),NOT(E34),NOT(F34)),AND((OR(C34,D34,E34)),F34)),"OK","ERRORE")</f>
        <v>OK</v>
      </c>
    </row>
    <row r="35" customFormat="false" ht="12.75" hidden="false" customHeight="false" outlineLevel="0" collapsed="false">
      <c r="A35" s="1101" t="str">
        <f aca="false">t1!A35</f>
        <v>POSIZ. ECON. B5 PROFILI ACCESSO B3</v>
      </c>
      <c r="B35" s="1102" t="str">
        <f aca="false">t1!B35</f>
        <v>037492</v>
      </c>
      <c r="C35" s="1257" t="n">
        <f aca="false">(t1!L35+t1!M35)</f>
        <v>5</v>
      </c>
      <c r="D35" s="1198" t="n">
        <f aca="false">t5!S36+t5!T36</f>
        <v>0</v>
      </c>
      <c r="E35" s="1198" t="n">
        <f aca="false">t4!AU35</f>
        <v>0</v>
      </c>
      <c r="F35" s="1199" t="n">
        <f aca="false">t12!C35</f>
        <v>0</v>
      </c>
      <c r="G35" s="1200" t="str">
        <f aca="false">IF(OR(AND(NOT(C35),NOT(D35),NOT(E35),NOT(F35)),AND((OR(C35,D35,E35)),F35)),"OK","ERRORE")</f>
        <v>ERRORE</v>
      </c>
    </row>
    <row r="36" customFormat="false" ht="12.75" hidden="false" customHeight="false" outlineLevel="0" collapsed="false">
      <c r="A36" s="1101" t="str">
        <f aca="false">t1!A36</f>
        <v>POSIZ. ECON. B5 PROFILI ACCESSO B1</v>
      </c>
      <c r="B36" s="1102" t="str">
        <f aca="false">t1!B36</f>
        <v>037493</v>
      </c>
      <c r="C36" s="1257" t="n">
        <f aca="false">(t1!L36+t1!M36)</f>
        <v>0</v>
      </c>
      <c r="D36" s="1198" t="n">
        <f aca="false">t5!S37+t5!T37</f>
        <v>0</v>
      </c>
      <c r="E36" s="1198" t="n">
        <f aca="false">t4!AU36</f>
        <v>0</v>
      </c>
      <c r="F36" s="1199" t="n">
        <f aca="false">t12!C36</f>
        <v>0</v>
      </c>
      <c r="G36" s="1200" t="str">
        <f aca="false">IF(OR(AND(NOT(C36),NOT(D36),NOT(E36),NOT(F36)),AND((OR(C36,D36,E36)),F36)),"OK","ERRORE")</f>
        <v>OK</v>
      </c>
    </row>
    <row r="37" customFormat="false" ht="12.75" hidden="false" customHeight="false" outlineLevel="0" collapsed="false">
      <c r="A37" s="1101" t="str">
        <f aca="false">t1!A37</f>
        <v>POSIZ. ECON. B4 PROFILI ACCESSO B3</v>
      </c>
      <c r="B37" s="1102" t="str">
        <f aca="false">t1!B37</f>
        <v>036494</v>
      </c>
      <c r="C37" s="1257" t="n">
        <f aca="false">(t1!L37+t1!M37)</f>
        <v>1</v>
      </c>
      <c r="D37" s="1198" t="n">
        <f aca="false">t5!S38+t5!T38</f>
        <v>0</v>
      </c>
      <c r="E37" s="1198" t="n">
        <f aca="false">t4!AU37</f>
        <v>5</v>
      </c>
      <c r="F37" s="1199" t="n">
        <f aca="false">t12!C37</f>
        <v>60</v>
      </c>
      <c r="G37" s="1200" t="str">
        <f aca="false">IF(OR(AND(NOT(C37),NOT(D37),NOT(E37),NOT(F37)),AND((OR(C37,D37,E37)),F37)),"OK","ERRORE")</f>
        <v>OK</v>
      </c>
    </row>
    <row r="38" customFormat="false" ht="12.75" hidden="false" customHeight="false" outlineLevel="0" collapsed="false">
      <c r="A38" s="1101" t="str">
        <f aca="false">t1!A38</f>
        <v>POSIZ. ECON. B4 PROFILI ACCESSO B1</v>
      </c>
      <c r="B38" s="1102" t="str">
        <f aca="false">t1!B38</f>
        <v>036495</v>
      </c>
      <c r="C38" s="1257" t="n">
        <f aca="false">(t1!L38+t1!M38)</f>
        <v>2</v>
      </c>
      <c r="D38" s="1198" t="n">
        <f aca="false">t5!S39+t5!T39</f>
        <v>0</v>
      </c>
      <c r="E38" s="1198" t="n">
        <f aca="false">t4!AU38</f>
        <v>0</v>
      </c>
      <c r="F38" s="1199" t="n">
        <f aca="false">t12!C38</f>
        <v>0</v>
      </c>
      <c r="G38" s="1200" t="str">
        <f aca="false">IF(OR(AND(NOT(C38),NOT(D38),NOT(E38),NOT(F38)),AND((OR(C38,D38,E38)),F38)),"OK","ERRORE")</f>
        <v>ERRORE</v>
      </c>
    </row>
    <row r="39" customFormat="false" ht="12.75" hidden="false" customHeight="false" outlineLevel="0" collapsed="false">
      <c r="A39" s="1101" t="str">
        <f aca="false">t1!A39</f>
        <v>POSIZIONE ECONOMICA DI ACCESSO B3</v>
      </c>
      <c r="B39" s="1102" t="str">
        <f aca="false">t1!B39</f>
        <v>055000</v>
      </c>
      <c r="C39" s="1257" t="n">
        <f aca="false">(t1!L39+t1!M39)</f>
        <v>0</v>
      </c>
      <c r="D39" s="1198" t="n">
        <f aca="false">t5!S40+t5!T40</f>
        <v>0</v>
      </c>
      <c r="E39" s="1198" t="n">
        <f aca="false">t4!AU39</f>
        <v>1</v>
      </c>
      <c r="F39" s="1199" t="n">
        <f aca="false">t12!C39</f>
        <v>9.96</v>
      </c>
      <c r="G39" s="1200" t="str">
        <f aca="false">IF(OR(AND(NOT(C39),NOT(D39),NOT(E39),NOT(F39)),AND((OR(C39,D39,E39)),F39)),"OK","ERRORE")</f>
        <v>OK</v>
      </c>
    </row>
    <row r="40" customFormat="false" ht="12.75" hidden="false" customHeight="false" outlineLevel="0" collapsed="false">
      <c r="A40" s="1101" t="str">
        <f aca="false">t1!A40</f>
        <v>POSIZIONE ECONOMICA B3</v>
      </c>
      <c r="B40" s="1102" t="str">
        <f aca="false">t1!B40</f>
        <v>034000</v>
      </c>
      <c r="C40" s="1257" t="n">
        <f aca="false">(t1!L40+t1!M40)</f>
        <v>2</v>
      </c>
      <c r="D40" s="1198" t="n">
        <f aca="false">t5!S41+t5!T41</f>
        <v>0</v>
      </c>
      <c r="E40" s="1198" t="n">
        <f aca="false">t4!AU40</f>
        <v>2</v>
      </c>
      <c r="F40" s="1199" t="n">
        <f aca="false">t12!C40</f>
        <v>36</v>
      </c>
      <c r="G40" s="1200" t="str">
        <f aca="false">IF(OR(AND(NOT(C40),NOT(D40),NOT(E40),NOT(F40)),AND((OR(C40,D40,E40)),F40)),"OK","ERRORE")</f>
        <v>OK</v>
      </c>
    </row>
    <row r="41" customFormat="false" ht="12.75" hidden="false" customHeight="false" outlineLevel="0" collapsed="false">
      <c r="A41" s="1101" t="str">
        <f aca="false">t1!A41</f>
        <v>POSIZIONE ECONOMICA B2</v>
      </c>
      <c r="B41" s="1102" t="str">
        <f aca="false">t1!B41</f>
        <v>032000</v>
      </c>
      <c r="C41" s="1257" t="n">
        <f aca="false">(t1!L41+t1!M41)</f>
        <v>2</v>
      </c>
      <c r="D41" s="1198" t="n">
        <f aca="false">t5!S42+t5!T42</f>
        <v>0</v>
      </c>
      <c r="E41" s="1198" t="n">
        <f aca="false">t4!AU41</f>
        <v>1</v>
      </c>
      <c r="F41" s="1199" t="n">
        <f aca="false">t12!C41</f>
        <v>12</v>
      </c>
      <c r="G41" s="1200" t="str">
        <f aca="false">IF(OR(AND(NOT(C41),NOT(D41),NOT(E41),NOT(F41)),AND((OR(C41,D41,E41)),F41)),"OK","ERRORE")</f>
        <v>OK</v>
      </c>
    </row>
    <row r="42" customFormat="false" ht="12.75" hidden="false" customHeight="false" outlineLevel="0" collapsed="false">
      <c r="A42" s="1101" t="str">
        <f aca="false">t1!A42</f>
        <v>POSIZIONE ECONOMICA DI ACCESSO B1</v>
      </c>
      <c r="B42" s="1102" t="str">
        <f aca="false">t1!B42</f>
        <v>054000</v>
      </c>
      <c r="C42" s="1257" t="n">
        <f aca="false">(t1!L42+t1!M42)</f>
        <v>0</v>
      </c>
      <c r="D42" s="1198" t="n">
        <f aca="false">t5!S43+t5!T43</f>
        <v>0</v>
      </c>
      <c r="E42" s="1198" t="n">
        <f aca="false">t4!AU42</f>
        <v>2</v>
      </c>
      <c r="F42" s="1199" t="n">
        <f aca="false">t12!C42</f>
        <v>24</v>
      </c>
      <c r="G42" s="1200" t="str">
        <f aca="false">IF(OR(AND(NOT(C42),NOT(D42),NOT(E42),NOT(F42)),AND((OR(C42,D42,E42)),F42)),"OK","ERRORE")</f>
        <v>OK</v>
      </c>
    </row>
    <row r="43" customFormat="false" ht="12.75" hidden="false" customHeight="false" outlineLevel="0" collapsed="false">
      <c r="A43" s="1101" t="str">
        <f aca="false">t1!A43</f>
        <v>POSIZIONE ECONOMICA A5</v>
      </c>
      <c r="B43" s="1102" t="str">
        <f aca="false">t1!B43</f>
        <v>0A5000</v>
      </c>
      <c r="C43" s="1257" t="n">
        <f aca="false">(t1!L43+t1!M43)</f>
        <v>0</v>
      </c>
      <c r="D43" s="1198" t="n">
        <f aca="false">t5!S44+t5!T44</f>
        <v>0</v>
      </c>
      <c r="E43" s="1198" t="n">
        <f aca="false">t4!AU43</f>
        <v>0</v>
      </c>
      <c r="F43" s="1199" t="n">
        <f aca="false">t12!C43</f>
        <v>0</v>
      </c>
      <c r="G43" s="1200" t="str">
        <f aca="false">IF(OR(AND(NOT(C43),NOT(D43),NOT(E43),NOT(F43)),AND((OR(C43,D43,E43)),F43)),"OK","ERRORE")</f>
        <v>OK</v>
      </c>
    </row>
    <row r="44" customFormat="false" ht="12.75" hidden="false" customHeight="false" outlineLevel="0" collapsed="false">
      <c r="A44" s="1101" t="str">
        <f aca="false">t1!A44</f>
        <v>POSIZIONE ECONOMICA A4</v>
      </c>
      <c r="B44" s="1102" t="str">
        <f aca="false">t1!B44</f>
        <v>028000</v>
      </c>
      <c r="C44" s="1257" t="n">
        <f aca="false">(t1!L44+t1!M44)</f>
        <v>0</v>
      </c>
      <c r="D44" s="1198" t="n">
        <f aca="false">t5!S45+t5!T45</f>
        <v>0</v>
      </c>
      <c r="E44" s="1198" t="n">
        <f aca="false">t4!AU44</f>
        <v>0</v>
      </c>
      <c r="F44" s="1199" t="n">
        <f aca="false">t12!C44</f>
        <v>0</v>
      </c>
      <c r="G44" s="1200" t="str">
        <f aca="false">IF(OR(AND(NOT(C44),NOT(D44),NOT(E44),NOT(F44)),AND((OR(C44,D44,E44)),F44)),"OK","ERRORE")</f>
        <v>OK</v>
      </c>
    </row>
    <row r="45" customFormat="false" ht="12.75" hidden="false" customHeight="false" outlineLevel="0" collapsed="false">
      <c r="A45" s="1101" t="str">
        <f aca="false">t1!A45</f>
        <v>POSIZIONE ECONOMICA A3</v>
      </c>
      <c r="B45" s="1102" t="str">
        <f aca="false">t1!B45</f>
        <v>027000</v>
      </c>
      <c r="C45" s="1257" t="n">
        <f aca="false">(t1!L45+t1!M45)</f>
        <v>0</v>
      </c>
      <c r="D45" s="1198" t="n">
        <f aca="false">t5!S46+t5!T46</f>
        <v>0</v>
      </c>
      <c r="E45" s="1198" t="n">
        <f aca="false">t4!AU45</f>
        <v>0</v>
      </c>
      <c r="F45" s="1199" t="n">
        <f aca="false">t12!C45</f>
        <v>0</v>
      </c>
      <c r="G45" s="1200" t="str">
        <f aca="false">IF(OR(AND(NOT(C45),NOT(D45),NOT(E45),NOT(F45)),AND((OR(C45,D45,E45)),F45)),"OK","ERRORE")</f>
        <v>OK</v>
      </c>
    </row>
    <row r="46" customFormat="false" ht="12.75" hidden="false" customHeight="false" outlineLevel="0" collapsed="false">
      <c r="A46" s="1101" t="str">
        <f aca="false">t1!A46</f>
        <v>POSIZIONE ECONOMICA A2</v>
      </c>
      <c r="B46" s="1102" t="str">
        <f aca="false">t1!B46</f>
        <v>025000</v>
      </c>
      <c r="C46" s="1257" t="n">
        <f aca="false">(t1!L46+t1!M46)</f>
        <v>0</v>
      </c>
      <c r="D46" s="1198" t="n">
        <f aca="false">t5!S47+t5!T47</f>
        <v>0</v>
      </c>
      <c r="E46" s="1198" t="n">
        <f aca="false">t4!AU46</f>
        <v>0</v>
      </c>
      <c r="F46" s="1199" t="n">
        <f aca="false">t12!C46</f>
        <v>0</v>
      </c>
      <c r="G46" s="1200" t="str">
        <f aca="false">IF(OR(AND(NOT(C46),NOT(D46),NOT(E46),NOT(F46)),AND((OR(C46,D46,E46)),F46)),"OK","ERRORE")</f>
        <v>OK</v>
      </c>
    </row>
    <row r="47" customFormat="false" ht="12.75" hidden="false" customHeight="false" outlineLevel="0" collapsed="false">
      <c r="A47" s="1101" t="str">
        <f aca="false">t1!A47</f>
        <v>POSIZIONE ECONOMICA DI ACCESSO A1</v>
      </c>
      <c r="B47" s="1102" t="str">
        <f aca="false">t1!B47</f>
        <v>053000</v>
      </c>
      <c r="C47" s="1257" t="n">
        <f aca="false">(t1!L47+t1!M47)</f>
        <v>0</v>
      </c>
      <c r="D47" s="1198" t="n">
        <f aca="false">t5!S48+t5!T48</f>
        <v>0</v>
      </c>
      <c r="E47" s="1198" t="n">
        <f aca="false">t4!AU47</f>
        <v>0</v>
      </c>
      <c r="F47" s="1199" t="n">
        <f aca="false">t12!C47</f>
        <v>0</v>
      </c>
      <c r="G47" s="1200" t="str">
        <f aca="false">IF(OR(AND(NOT(C47),NOT(D47),NOT(E47),NOT(F47)),AND((OR(C47,D47,E47)),F47)),"OK","ERRORE")</f>
        <v>OK</v>
      </c>
    </row>
    <row r="48" customFormat="false" ht="12.75" hidden="false" customHeight="false" outlineLevel="0" collapsed="false">
      <c r="A48" s="1101" t="str">
        <f aca="false">t1!A48</f>
        <v>CONTRATTISTI (a)</v>
      </c>
      <c r="B48" s="1102" t="str">
        <f aca="false">t1!B48</f>
        <v>000061</v>
      </c>
      <c r="C48" s="1257" t="n">
        <f aca="false">(t1!L48+t1!M48)</f>
        <v>0</v>
      </c>
      <c r="D48" s="1198" t="n">
        <f aca="false">t5!S49+t5!T49</f>
        <v>0</v>
      </c>
      <c r="E48" s="1198" t="n">
        <f aca="false">t4!AU48</f>
        <v>0</v>
      </c>
      <c r="F48" s="1199" t="n">
        <f aca="false">t12!C48</f>
        <v>0</v>
      </c>
      <c r="G48" s="1200" t="str">
        <f aca="false">IF(OR(AND(NOT(C48),NOT(D48),NOT(E48),NOT(F48)),AND((OR(C48,D48,E48)),F48)),"OK","ERRORE")</f>
        <v>OK</v>
      </c>
    </row>
    <row r="49" customFormat="false" ht="12.75" hidden="false" customHeight="false" outlineLevel="0" collapsed="false">
      <c r="A49" s="1101" t="str">
        <f aca="false">t1!A49</f>
        <v>COLLABORATORE A T.D. ART. 90 TUEL (b)</v>
      </c>
      <c r="B49" s="1102" t="str">
        <f aca="false">t1!B49</f>
        <v>000096</v>
      </c>
      <c r="C49" s="1257" t="n">
        <f aca="false">(t1!L49+t1!M49)</f>
        <v>0</v>
      </c>
      <c r="D49" s="1198" t="n">
        <f aca="false">t5!S50+t5!T50</f>
        <v>0</v>
      </c>
      <c r="E49" s="1198" t="n">
        <f aca="false">t4!AU49</f>
        <v>0</v>
      </c>
      <c r="F49" s="1199" t="n">
        <f aca="false">t12!C49</f>
        <v>0</v>
      </c>
      <c r="G49" s="1200" t="str">
        <f aca="false">IF(OR(AND(NOT(C49),NOT(D49),NOT(E49),NOT(F49)),AND((OR(C49,D49,E49)),F49)),"OK","ERRORE")</f>
        <v>OK</v>
      </c>
    </row>
  </sheetData>
  <sheetProtection sheet="true" password="ea98" formatColumns="false" selectLockedCells="true" selectUnlockedCells="true"/>
  <mergeCells count="2">
    <mergeCell ref="A1:G1"/>
    <mergeCell ref="D2:G2"/>
  </mergeCells>
  <printOptions headings="false" gridLines="false" gridLinesSet="true" horizontalCentered="true" verticalCentered="true"/>
  <pageMargins left="0.196527777777778" right="0.196527777777778" top="0.196527777777778" bottom="0.1576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B5" activeCellId="0" sqref="B5"/>
    </sheetView>
  </sheetViews>
  <sheetFormatPr defaultColWidth="9.28515625" defaultRowHeight="11.25" zeroHeight="false" outlineLevelRow="0" outlineLevelCol="0"/>
  <cols>
    <col collapsed="false" customWidth="true" hidden="false" outlineLevel="0" max="1" min="1" style="267" width="43.33"/>
    <col collapsed="false" customWidth="true" hidden="false" outlineLevel="0" max="2" min="2" style="268" width="11.33"/>
    <col collapsed="false" customWidth="true" hidden="false" outlineLevel="0" max="3" min="3" style="268" width="22.33"/>
    <col collapsed="false" customWidth="true" hidden="false" outlineLevel="0" max="4" min="4" style="1122" width="26.65"/>
    <col collapsed="false" customWidth="true" hidden="false" outlineLevel="0" max="5" min="5" style="268" width="15.82"/>
    <col collapsed="false" customWidth="false" hidden="false" outlineLevel="0" max="6" min="6" style="1089" width="9.33"/>
  </cols>
  <sheetData>
    <row r="1" s="267" customFormat="tru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G1" s="320"/>
      <c r="I1" s="0"/>
    </row>
    <row r="2" s="267" customFormat="true" ht="12.75" hidden="false" customHeight="true" outlineLevel="0" collapsed="false">
      <c r="C2" s="1090"/>
      <c r="D2" s="1090"/>
      <c r="E2" s="1090"/>
      <c r="F2" s="1091"/>
      <c r="G2" s="320"/>
      <c r="I2" s="0"/>
    </row>
    <row r="3" s="267" customFormat="true" ht="21" hidden="false" customHeight="true" outlineLevel="0" collapsed="false">
      <c r="A3" s="1092" t="s">
        <v>1105</v>
      </c>
      <c r="B3" s="268"/>
      <c r="D3" s="1123"/>
      <c r="E3" s="268"/>
    </row>
    <row r="4" customFormat="false" ht="81.75" hidden="false" customHeight="true" outlineLevel="0" collapsed="false">
      <c r="A4" s="1094" t="s">
        <v>960</v>
      </c>
      <c r="B4" s="1095" t="s">
        <v>961</v>
      </c>
      <c r="C4" s="1097" t="s">
        <v>1106</v>
      </c>
      <c r="D4" s="1254" t="s">
        <v>1107</v>
      </c>
      <c r="E4" s="1097" t="s">
        <v>1108</v>
      </c>
    </row>
    <row r="5" s="1196" customFormat="true" ht="10.5" hidden="false" customHeight="false" outlineLevel="0" collapsed="false">
      <c r="A5" s="1193"/>
      <c r="B5" s="1140"/>
      <c r="C5" s="1194" t="s">
        <v>978</v>
      </c>
      <c r="D5" s="1256" t="s">
        <v>979</v>
      </c>
      <c r="E5" s="1194"/>
      <c r="F5" s="1195"/>
    </row>
    <row r="6" customFormat="false" ht="12.75" hidden="false" customHeight="false" outlineLevel="0" collapsed="false">
      <c r="A6" s="1101" t="str">
        <f aca="false">t1!A6</f>
        <v>SEGRETARIO A</v>
      </c>
      <c r="B6" s="1102" t="str">
        <f aca="false">t1!B6</f>
        <v>0D0102</v>
      </c>
      <c r="C6" s="1198" t="n">
        <f aca="false">t13!W6</f>
        <v>0</v>
      </c>
      <c r="D6" s="1199" t="n">
        <f aca="false">(t3!M6+t3!N6+t3!O6+t3!P6+t3!Q6+t3!R6)+(t12!C6/12)</f>
        <v>0</v>
      </c>
      <c r="E6" s="1200" t="str">
        <f aca="false">IF(OR((NOT(C6)),(AND(C6&gt;=0,D6&gt;0))),"OK","ERRORE")</f>
        <v>OK</v>
      </c>
    </row>
    <row r="7" customFormat="false" ht="12.75" hidden="false" customHeight="false" outlineLevel="0" collapsed="false">
      <c r="A7" s="1101" t="str">
        <f aca="false">t1!A7</f>
        <v>SEGRETARIO B</v>
      </c>
      <c r="B7" s="1102" t="str">
        <f aca="false">t1!B7</f>
        <v>0D0103</v>
      </c>
      <c r="C7" s="1198" t="n">
        <f aca="false">t13!W7</f>
        <v>0</v>
      </c>
      <c r="D7" s="1199" t="n">
        <f aca="false">(t3!M7+t3!N7+t3!O7+t3!P7+t3!Q7+t3!R7)+(t12!C7/12)</f>
        <v>0</v>
      </c>
      <c r="E7" s="1200" t="str">
        <f aca="false">IF(OR((NOT(C7)),(AND(C7&gt;=0,D7&gt;0))),"OK","ERRORE")</f>
        <v>OK</v>
      </c>
    </row>
    <row r="8" customFormat="false" ht="12.75" hidden="false" customHeight="false" outlineLevel="0" collapsed="false">
      <c r="A8" s="1101" t="str">
        <f aca="false">t1!A8</f>
        <v>SEGRETARIO C</v>
      </c>
      <c r="B8" s="1102" t="str">
        <f aca="false">t1!B8</f>
        <v>0D0485</v>
      </c>
      <c r="C8" s="1198" t="n">
        <f aca="false">t13!W8</f>
        <v>0</v>
      </c>
      <c r="D8" s="1199" t="n">
        <f aca="false">(t3!M8+t3!N8+t3!O8+t3!P8+t3!Q8+t3!R8)+(t12!C8/12)</f>
        <v>0</v>
      </c>
      <c r="E8" s="1200" t="str">
        <f aca="false">IF(OR((NOT(C8)),(AND(C8&gt;=0,D8&gt;0))),"OK","ERRORE")</f>
        <v>OK</v>
      </c>
    </row>
    <row r="9" customFormat="false" ht="12.75" hidden="false" customHeight="false" outlineLevel="0" collapsed="false">
      <c r="A9" s="1101" t="str">
        <f aca="false">t1!A9</f>
        <v>SEGRETARIO GENERALE CCIAA</v>
      </c>
      <c r="B9" s="1102" t="str">
        <f aca="false">t1!B9</f>
        <v>0D0104</v>
      </c>
      <c r="C9" s="1198" t="n">
        <f aca="false">t13!W9</f>
        <v>0</v>
      </c>
      <c r="D9" s="1199" t="n">
        <f aca="false">(t3!M9+t3!N9+t3!O9+t3!P9+t3!Q9+t3!R9)+(t12!C9/12)</f>
        <v>0</v>
      </c>
      <c r="E9" s="1200" t="str">
        <f aca="false">IF(OR((NOT(C9)),(AND(C9&gt;=0,D9&gt;0))),"OK","ERRORE")</f>
        <v>OK</v>
      </c>
    </row>
    <row r="10" customFormat="false" ht="12.75" hidden="false" customHeight="false" outlineLevel="0" collapsed="false">
      <c r="A10" s="1101" t="str">
        <f aca="false">t1!A10</f>
        <v>DIRETTORE  GENERALE</v>
      </c>
      <c r="B10" s="1102" t="str">
        <f aca="false">t1!B10</f>
        <v>0D0097</v>
      </c>
      <c r="C10" s="1198" t="n">
        <f aca="false">t13!W10</f>
        <v>0</v>
      </c>
      <c r="D10" s="1199" t="n">
        <f aca="false">(t3!M10+t3!N10+t3!O10+t3!P10+t3!Q10+t3!R10)+(t12!C10/12)</f>
        <v>0</v>
      </c>
      <c r="E10" s="1200" t="str">
        <f aca="false">IF(OR((NOT(C10)),(AND(C10&gt;=0,D10&gt;0))),"OK","ERRORE")</f>
        <v>OK</v>
      </c>
    </row>
    <row r="11" customFormat="false" ht="12.75" hidden="false" customHeight="false" outlineLevel="0" collapsed="false">
      <c r="A11" s="1101" t="str">
        <f aca="false">t1!A11</f>
        <v>DIRIGENTE FUORI D.O. art.110 c.2 TUEL</v>
      </c>
      <c r="B11" s="1102" t="str">
        <f aca="false">t1!B11</f>
        <v>0D0098</v>
      </c>
      <c r="C11" s="1198" t="n">
        <f aca="false">t13!W11</f>
        <v>0</v>
      </c>
      <c r="D11" s="1199" t="n">
        <f aca="false">(t3!M11+t3!N11+t3!O11+t3!P11+t3!Q11+t3!R11)+(t12!C11/12)</f>
        <v>0</v>
      </c>
      <c r="E11" s="1200" t="str">
        <f aca="false">IF(OR((NOT(C11)),(AND(C11&gt;=0,D11&gt;0))),"OK","ERRORE")</f>
        <v>OK</v>
      </c>
    </row>
    <row r="12" customFormat="false" ht="12.75" hidden="false" customHeight="false" outlineLevel="0" collapsed="false">
      <c r="A12" s="1101" t="str">
        <f aca="false">t1!A12</f>
        <v>ALTE SPECIALIZZ. FUORI D.O.art.110 c.2 TUEL</v>
      </c>
      <c r="B12" s="1102" t="str">
        <f aca="false">t1!B12</f>
        <v>0D0095</v>
      </c>
      <c r="C12" s="1198" t="n">
        <f aca="false">t13!W12</f>
        <v>0</v>
      </c>
      <c r="D12" s="1199" t="n">
        <f aca="false">(t3!M12+t3!N12+t3!O12+t3!P12+t3!Q12+t3!R12)+(t12!C12/12)</f>
        <v>0</v>
      </c>
      <c r="E12" s="1200" t="str">
        <f aca="false">IF(OR((NOT(C12)),(AND(C12&gt;=0,D12&gt;0))),"OK","ERRORE")</f>
        <v>OK</v>
      </c>
    </row>
    <row r="13" customFormat="false" ht="12.75" hidden="false" customHeight="false" outlineLevel="0" collapsed="false">
      <c r="A13" s="1101" t="str">
        <f aca="false">t1!A13</f>
        <v>DIRIGENTE A TEMPO INDETERMINATO</v>
      </c>
      <c r="B13" s="1102" t="str">
        <f aca="false">t1!B13</f>
        <v>0D0164</v>
      </c>
      <c r="C13" s="1198" t="n">
        <f aca="false">t13!W13</f>
        <v>4203</v>
      </c>
      <c r="D13" s="1199" t="n">
        <f aca="false">(t3!M13+t3!N13+t3!O13+t3!P13+t3!Q13+t3!R13)+(t12!C13/12)</f>
        <v>1.08</v>
      </c>
      <c r="E13" s="1200" t="str">
        <f aca="false">IF(OR((NOT(C13)),(AND(C13&gt;=0,D13&gt;0))),"OK","ERRORE")</f>
        <v>OK</v>
      </c>
    </row>
    <row r="14" customFormat="false" ht="12.75" hidden="false" customHeight="false" outlineLevel="0" collapsed="false">
      <c r="A14" s="1101" t="str">
        <f aca="false">t1!A14</f>
        <v>DIRIGENTE A TEMPO DET.TO  ART.110 C.1 TUEL</v>
      </c>
      <c r="B14" s="1102" t="str">
        <f aca="false">t1!B14</f>
        <v>0D0165</v>
      </c>
      <c r="C14" s="1198" t="n">
        <f aca="false">t13!W14</f>
        <v>44077</v>
      </c>
      <c r="D14" s="1199" t="n">
        <f aca="false">(t3!M14+t3!N14+t3!O14+t3!P14+t3!Q14+t3!R14)+(t12!C14/12)</f>
        <v>1</v>
      </c>
      <c r="E14" s="1200" t="str">
        <f aca="false">IF(OR((NOT(C14)),(AND(C14&gt;=0,D14&gt;0))),"OK","ERRORE")</f>
        <v>OK</v>
      </c>
    </row>
    <row r="15" customFormat="false" ht="12.75" hidden="false" customHeight="false" outlineLevel="0" collapsed="false">
      <c r="A15" s="1101" t="str">
        <f aca="false">t1!A15</f>
        <v>ALTE SPECIALIZZ. IN D.O. art.110 c.1 TUEL</v>
      </c>
      <c r="B15" s="1102" t="str">
        <f aca="false">t1!B15</f>
        <v>0D0I95</v>
      </c>
      <c r="C15" s="1198" t="n">
        <f aca="false">t13!W15</f>
        <v>0</v>
      </c>
      <c r="D15" s="1199" t="n">
        <f aca="false">(t3!M15+t3!N15+t3!O15+t3!P15+t3!Q15+t3!R15)+(t12!C15/12)</f>
        <v>0</v>
      </c>
      <c r="E15" s="1200" t="str">
        <f aca="false">IF(OR((NOT(C15)),(AND(C15&gt;=0,D15&gt;0))),"OK","ERRORE")</f>
        <v>OK</v>
      </c>
    </row>
    <row r="16" customFormat="false" ht="12.75" hidden="false" customHeight="false" outlineLevel="0" collapsed="false">
      <c r="A16" s="1101" t="str">
        <f aca="false">t1!A16</f>
        <v>POSIZ. ECON. D6 - PROFILI ACCESSO D3</v>
      </c>
      <c r="B16" s="1102" t="str">
        <f aca="false">t1!B16</f>
        <v>0D6A00</v>
      </c>
      <c r="C16" s="1198" t="n">
        <f aca="false">t13!W16</f>
        <v>38194</v>
      </c>
      <c r="D16" s="1199" t="n">
        <f aca="false">(t3!M16+t3!N16+t3!O16+t3!P16+t3!Q16+t3!R16)+(t12!C16/12)</f>
        <v>2.17</v>
      </c>
      <c r="E16" s="1200" t="str">
        <f aca="false">IF(OR((NOT(C16)),(AND(C16&gt;=0,D16&gt;0))),"OK","ERRORE")</f>
        <v>OK</v>
      </c>
    </row>
    <row r="17" customFormat="false" ht="12.75" hidden="false" customHeight="false" outlineLevel="0" collapsed="false">
      <c r="A17" s="1101" t="str">
        <f aca="false">t1!A17</f>
        <v>POSIZ. ECON. D6 - PROFILO ACCESSO D1</v>
      </c>
      <c r="B17" s="1102" t="str">
        <f aca="false">t1!B17</f>
        <v>0D6000</v>
      </c>
      <c r="C17" s="1198" t="n">
        <f aca="false">t13!W17</f>
        <v>26625</v>
      </c>
      <c r="D17" s="1199" t="n">
        <f aca="false">(t3!M17+t3!N17+t3!O17+t3!P17+t3!Q17+t3!R17)+(t12!C17/12)</f>
        <v>1.58</v>
      </c>
      <c r="E17" s="1200" t="str">
        <f aca="false">IF(OR((NOT(C17)),(AND(C17&gt;=0,D17&gt;0))),"OK","ERRORE")</f>
        <v>OK</v>
      </c>
    </row>
    <row r="18" customFormat="false" ht="12.75" hidden="false" customHeight="false" outlineLevel="0" collapsed="false">
      <c r="A18" s="1101" t="str">
        <f aca="false">t1!A18</f>
        <v>POSIZ. ECON. D5 PROFILI ACCESSO D3</v>
      </c>
      <c r="B18" s="1102" t="str">
        <f aca="false">t1!B18</f>
        <v>052486</v>
      </c>
      <c r="C18" s="1198" t="n">
        <f aca="false">t13!W18</f>
        <v>0</v>
      </c>
      <c r="D18" s="1199" t="n">
        <f aca="false">(t3!M18+t3!N18+t3!O18+t3!P18+t3!Q18+t3!R18)+(t12!C18/12)</f>
        <v>0</v>
      </c>
      <c r="E18" s="1200" t="str">
        <f aca="false">IF(OR((NOT(C18)),(AND(C18&gt;=0,D18&gt;0))),"OK","ERRORE")</f>
        <v>OK</v>
      </c>
    </row>
    <row r="19" customFormat="false" ht="12.75" hidden="false" customHeight="false" outlineLevel="0" collapsed="false">
      <c r="A19" s="1101" t="str">
        <f aca="false">t1!A19</f>
        <v>POSIZ. ECON. D5 PROFILI ACCESSO D1</v>
      </c>
      <c r="B19" s="1102" t="str">
        <f aca="false">t1!B19</f>
        <v>052487</v>
      </c>
      <c r="C19" s="1198" t="n">
        <f aca="false">t13!W19</f>
        <v>28108</v>
      </c>
      <c r="D19" s="1199" t="n">
        <f aca="false">(t3!M19+t3!N19+t3!O19+t3!P19+t3!Q19+t3!R19)+(t12!C19/12)</f>
        <v>1.5</v>
      </c>
      <c r="E19" s="1200" t="str">
        <f aca="false">IF(OR((NOT(C19)),(AND(C19&gt;=0,D19&gt;0))),"OK","ERRORE")</f>
        <v>OK</v>
      </c>
    </row>
    <row r="20" customFormat="false" ht="12.75" hidden="false" customHeight="false" outlineLevel="0" collapsed="false">
      <c r="A20" s="1101" t="str">
        <f aca="false">t1!A20</f>
        <v>POSIZ. ECON. D4 PROFILI ACCESSO D3</v>
      </c>
      <c r="B20" s="1102" t="str">
        <f aca="false">t1!B20</f>
        <v>051488</v>
      </c>
      <c r="C20" s="1198" t="n">
        <f aca="false">t13!W20</f>
        <v>0</v>
      </c>
      <c r="D20" s="1199" t="n">
        <f aca="false">(t3!M20+t3!N20+t3!O20+t3!P20+t3!Q20+t3!R20)+(t12!C20/12)</f>
        <v>0</v>
      </c>
      <c r="E20" s="1200" t="str">
        <f aca="false">IF(OR((NOT(C20)),(AND(C20&gt;=0,D20&gt;0))),"OK","ERRORE")</f>
        <v>OK</v>
      </c>
    </row>
    <row r="21" customFormat="false" ht="12.75" hidden="false" customHeight="false" outlineLevel="0" collapsed="false">
      <c r="A21" s="1101" t="str">
        <f aca="false">t1!A21</f>
        <v>POSIZ. ECON. D4 PROFILI ACCESSO D1</v>
      </c>
      <c r="B21" s="1102" t="str">
        <f aca="false">t1!B21</f>
        <v>051489</v>
      </c>
      <c r="C21" s="1198" t="n">
        <f aca="false">t13!W21</f>
        <v>0</v>
      </c>
      <c r="D21" s="1199" t="n">
        <f aca="false">(t3!M21+t3!N21+t3!O21+t3!P21+t3!Q21+t3!R21)+(t12!C21/12)</f>
        <v>0</v>
      </c>
      <c r="E21" s="1200" t="str">
        <f aca="false">IF(OR((NOT(C21)),(AND(C21&gt;=0,D21&gt;0))),"OK","ERRORE")</f>
        <v>OK</v>
      </c>
    </row>
    <row r="22" customFormat="false" ht="12.75" hidden="false" customHeight="false" outlineLevel="0" collapsed="false">
      <c r="A22" s="1101" t="str">
        <f aca="false">t1!A22</f>
        <v>POSIZIONE ECONOMICA DI ACCESSO D3</v>
      </c>
      <c r="B22" s="1102" t="str">
        <f aca="false">t1!B22</f>
        <v>058000</v>
      </c>
      <c r="C22" s="1198" t="n">
        <f aca="false">t13!W22</f>
        <v>0</v>
      </c>
      <c r="D22" s="1199" t="n">
        <f aca="false">(t3!M22+t3!N22+t3!O22+t3!P22+t3!Q22+t3!R22)+(t12!C22/12)</f>
        <v>0</v>
      </c>
      <c r="E22" s="1200" t="str">
        <f aca="false">IF(OR((NOT(C22)),(AND(C22&gt;=0,D22&gt;0))),"OK","ERRORE")</f>
        <v>OK</v>
      </c>
    </row>
    <row r="23" customFormat="false" ht="12.75" hidden="false" customHeight="false" outlineLevel="0" collapsed="false">
      <c r="A23" s="1101" t="str">
        <f aca="false">t1!A23</f>
        <v>POSIZIONE ECONOMICA D3</v>
      </c>
      <c r="B23" s="1102" t="str">
        <f aca="false">t1!B23</f>
        <v>050000</v>
      </c>
      <c r="C23" s="1198" t="n">
        <f aca="false">t13!W23</f>
        <v>0</v>
      </c>
      <c r="D23" s="1199" t="n">
        <f aca="false">(t3!M23+t3!N23+t3!O23+t3!P23+t3!Q23+t3!R23)+(t12!C23/12)</f>
        <v>0</v>
      </c>
      <c r="E23" s="1200" t="str">
        <f aca="false">IF(OR((NOT(C23)),(AND(C23&gt;=0,D23&gt;0))),"OK","ERRORE")</f>
        <v>OK</v>
      </c>
    </row>
    <row r="24" customFormat="false" ht="12.75" hidden="false" customHeight="false" outlineLevel="0" collapsed="false">
      <c r="A24" s="1101" t="str">
        <f aca="false">t1!A24</f>
        <v>POSIZIONE ECONOMICA D2</v>
      </c>
      <c r="B24" s="1102" t="str">
        <f aca="false">t1!B24</f>
        <v>049000</v>
      </c>
      <c r="C24" s="1198" t="n">
        <f aca="false">t13!W24</f>
        <v>35274</v>
      </c>
      <c r="D24" s="1199" t="n">
        <f aca="false">(t3!M24+t3!N24+t3!O24+t3!P24+t3!Q24+t3!R24)+(t12!C24/12)</f>
        <v>4</v>
      </c>
      <c r="E24" s="1200" t="str">
        <f aca="false">IF(OR((NOT(C24)),(AND(C24&gt;=0,D24&gt;0))),"OK","ERRORE")</f>
        <v>OK</v>
      </c>
    </row>
    <row r="25" customFormat="false" ht="12.75" hidden="false" customHeight="false" outlineLevel="0" collapsed="false">
      <c r="A25" s="1101" t="str">
        <f aca="false">t1!A25</f>
        <v>POSIZIONE ECONOMICA DI ACCESSO D1</v>
      </c>
      <c r="B25" s="1102" t="str">
        <f aca="false">t1!B25</f>
        <v>057000</v>
      </c>
      <c r="C25" s="1198" t="n">
        <f aca="false">t13!W25</f>
        <v>110779</v>
      </c>
      <c r="D25" s="1199" t="n">
        <f aca="false">(t3!M25+t3!N25+t3!O25+t3!P25+t3!Q25+t3!R25)+(t12!C25/12)</f>
        <v>9</v>
      </c>
      <c r="E25" s="1200" t="str">
        <f aca="false">IF(OR((NOT(C25)),(AND(C25&gt;=0,D25&gt;0))),"OK","ERRORE")</f>
        <v>OK</v>
      </c>
    </row>
    <row r="26" customFormat="false" ht="12.75" hidden="false" customHeight="false" outlineLevel="0" collapsed="false">
      <c r="A26" s="1101" t="str">
        <f aca="false">t1!A26</f>
        <v>POSIZIONE ECONOMICA C5</v>
      </c>
      <c r="B26" s="1102" t="str">
        <f aca="false">t1!B26</f>
        <v>046000</v>
      </c>
      <c r="C26" s="1198" t="n">
        <f aca="false">t13!W26</f>
        <v>22178</v>
      </c>
      <c r="D26" s="1199" t="n">
        <f aca="false">(t3!M26+t3!N26+t3!O26+t3!P26+t3!Q26+t3!R26)+(t12!C26/12)</f>
        <v>3.82</v>
      </c>
      <c r="E26" s="1200" t="str">
        <f aca="false">IF(OR((NOT(C26)),(AND(C26&gt;=0,D26&gt;0))),"OK","ERRORE")</f>
        <v>OK</v>
      </c>
    </row>
    <row r="27" customFormat="false" ht="12.75" hidden="false" customHeight="false" outlineLevel="0" collapsed="false">
      <c r="A27" s="1101" t="str">
        <f aca="false">t1!A27</f>
        <v>POSIZIONE ECONOMICA C4</v>
      </c>
      <c r="B27" s="1102" t="str">
        <f aca="false">t1!B27</f>
        <v>045000</v>
      </c>
      <c r="C27" s="1198" t="n">
        <f aca="false">t13!W27</f>
        <v>14441</v>
      </c>
      <c r="D27" s="1199" t="n">
        <f aca="false">(t3!M27+t3!N27+t3!O27+t3!P27+t3!Q27+t3!R27)+(t12!C27/12)</f>
        <v>2</v>
      </c>
      <c r="E27" s="1200" t="str">
        <f aca="false">IF(OR((NOT(C27)),(AND(C27&gt;=0,D27&gt;0))),"OK","ERRORE")</f>
        <v>OK</v>
      </c>
    </row>
    <row r="28" customFormat="false" ht="12.75" hidden="false" customHeight="false" outlineLevel="0" collapsed="false">
      <c r="A28" s="1101" t="str">
        <f aca="false">t1!A28</f>
        <v>POSIZIONE ECONOMICA C3</v>
      </c>
      <c r="B28" s="1102" t="str">
        <f aca="false">t1!B28</f>
        <v>043000</v>
      </c>
      <c r="C28" s="1198" t="n">
        <f aca="false">t13!W28</f>
        <v>1576</v>
      </c>
      <c r="D28" s="1199" t="n">
        <f aca="false">(t3!M28+t3!N28+t3!O28+t3!P28+t3!Q28+t3!R28)+(t12!C28/12)</f>
        <v>1</v>
      </c>
      <c r="E28" s="1200" t="str">
        <f aca="false">IF(OR((NOT(C28)),(AND(C28&gt;=0,D28&gt;0))),"OK","ERRORE")</f>
        <v>OK</v>
      </c>
    </row>
    <row r="29" customFormat="false" ht="12.75" hidden="false" customHeight="false" outlineLevel="0" collapsed="false">
      <c r="A29" s="1101" t="str">
        <f aca="false">t1!A29</f>
        <v>POSIZIONE ECONOMICA C2</v>
      </c>
      <c r="B29" s="1102" t="str">
        <f aca="false">t1!B29</f>
        <v>042000</v>
      </c>
      <c r="C29" s="1198" t="n">
        <f aca="false">t13!W29</f>
        <v>5654</v>
      </c>
      <c r="D29" s="1199" t="n">
        <f aca="false">(t3!M29+t3!N29+t3!O29+t3!P29+t3!Q29+t3!R29)+(t12!C29/12)</f>
        <v>1</v>
      </c>
      <c r="E29" s="1200" t="str">
        <f aca="false">IF(OR((NOT(C29)),(AND(C29&gt;=0,D29&gt;0))),"OK","ERRORE")</f>
        <v>OK</v>
      </c>
    </row>
    <row r="30" customFormat="false" ht="12.75" hidden="false" customHeight="false" outlineLevel="0" collapsed="false">
      <c r="A30" s="1101" t="str">
        <f aca="false">t1!A30</f>
        <v>POSIZIONE ECONOMICA DI ACCESSO C1</v>
      </c>
      <c r="B30" s="1102" t="str">
        <f aca="false">t1!B30</f>
        <v>056000</v>
      </c>
      <c r="C30" s="1198" t="n">
        <f aca="false">t13!W30</f>
        <v>41557</v>
      </c>
      <c r="D30" s="1199" t="n">
        <f aca="false">(t3!M30+t3!N30+t3!O30+t3!P30+t3!Q30+t3!R30)+(t12!C30/12)</f>
        <v>9.09</v>
      </c>
      <c r="E30" s="1200" t="str">
        <f aca="false">IF(OR((NOT(C30)),(AND(C30&gt;=0,D30&gt;0))),"OK","ERRORE")</f>
        <v>OK</v>
      </c>
    </row>
    <row r="31" customFormat="false" ht="12.75" hidden="false" customHeight="false" outlineLevel="0" collapsed="false">
      <c r="A31" s="1101" t="str">
        <f aca="false">t1!A31</f>
        <v>POSIZ. ECON. B7 - PROFILO ACCESSO B3</v>
      </c>
      <c r="B31" s="1102" t="str">
        <f aca="false">t1!B31</f>
        <v>0B7A00</v>
      </c>
      <c r="C31" s="1198" t="n">
        <f aca="false">t13!W31</f>
        <v>31531</v>
      </c>
      <c r="D31" s="1199" t="n">
        <f aca="false">(t3!M31+t3!N31+t3!O31+t3!P31+t3!Q31+t3!R31)+(t12!C31/12)</f>
        <v>6</v>
      </c>
      <c r="E31" s="1200" t="str">
        <f aca="false">IF(OR((NOT(C31)),(AND(C31&gt;=0,D31&gt;0))),"OK","ERRORE")</f>
        <v>OK</v>
      </c>
    </row>
    <row r="32" customFormat="false" ht="12.75" hidden="false" customHeight="false" outlineLevel="0" collapsed="false">
      <c r="A32" s="1101" t="str">
        <f aca="false">t1!A32</f>
        <v>POSIZ. ECON. B7 - PROFILO  ACCESSO B1</v>
      </c>
      <c r="B32" s="1102" t="str">
        <f aca="false">t1!B32</f>
        <v>0B7000</v>
      </c>
      <c r="C32" s="1198" t="n">
        <f aca="false">t13!W32</f>
        <v>0</v>
      </c>
      <c r="D32" s="1199" t="n">
        <f aca="false">(t3!M32+t3!N32+t3!O32+t3!P32+t3!Q32+t3!R32)+(t12!C32/12)</f>
        <v>0</v>
      </c>
      <c r="E32" s="1200" t="str">
        <f aca="false">IF(OR((NOT(C32)),(AND(C32&gt;=0,D32&gt;0))),"OK","ERRORE")</f>
        <v>OK</v>
      </c>
    </row>
    <row r="33" customFormat="false" ht="12.75" hidden="false" customHeight="false" outlineLevel="0" collapsed="false">
      <c r="A33" s="1101" t="str">
        <f aca="false">t1!A33</f>
        <v>POSIZ. ECON. B6 PROFILI ACCESSO B3</v>
      </c>
      <c r="B33" s="1102" t="str">
        <f aca="false">t1!B33</f>
        <v>038490</v>
      </c>
      <c r="C33" s="1198" t="n">
        <f aca="false">t13!W33</f>
        <v>0</v>
      </c>
      <c r="D33" s="1199" t="n">
        <f aca="false">(t3!M33+t3!N33+t3!O33+t3!P33+t3!Q33+t3!R33)+(t12!C33/12)</f>
        <v>0</v>
      </c>
      <c r="E33" s="1200" t="str">
        <f aca="false">IF(OR((NOT(C33)),(AND(C33&gt;=0,D33&gt;0))),"OK","ERRORE")</f>
        <v>OK</v>
      </c>
    </row>
    <row r="34" customFormat="false" ht="12.75" hidden="false" customHeight="false" outlineLevel="0" collapsed="false">
      <c r="A34" s="1101" t="str">
        <f aca="false">t1!A34</f>
        <v>POSIZ. ECON. B6 PROFILI ACCESSO B1</v>
      </c>
      <c r="B34" s="1102" t="str">
        <f aca="false">t1!B34</f>
        <v>038491</v>
      </c>
      <c r="C34" s="1198" t="n">
        <f aca="false">t13!W34</f>
        <v>0</v>
      </c>
      <c r="D34" s="1199" t="n">
        <f aca="false">(t3!M34+t3!N34+t3!O34+t3!P34+t3!Q34+t3!R34)+(t12!C34/12)</f>
        <v>0</v>
      </c>
      <c r="E34" s="1200" t="str">
        <f aca="false">IF(OR((NOT(C34)),(AND(C34&gt;=0,D34&gt;0))),"OK","ERRORE")</f>
        <v>OK</v>
      </c>
    </row>
    <row r="35" customFormat="false" ht="12.75" hidden="false" customHeight="false" outlineLevel="0" collapsed="false">
      <c r="A35" s="1101" t="str">
        <f aca="false">t1!A35</f>
        <v>POSIZ. ECON. B5 PROFILI ACCESSO B3</v>
      </c>
      <c r="B35" s="1102" t="str">
        <f aca="false">t1!B35</f>
        <v>037492</v>
      </c>
      <c r="C35" s="1198" t="n">
        <f aca="false">t13!W35</f>
        <v>0</v>
      </c>
      <c r="D35" s="1199" t="n">
        <f aca="false">(t3!M35+t3!N35+t3!O35+t3!P35+t3!Q35+t3!R35)+(t12!C35/12)</f>
        <v>0</v>
      </c>
      <c r="E35" s="1200" t="str">
        <f aca="false">IF(OR((NOT(C35)),(AND(C35&gt;=0,D35&gt;0))),"OK","ERRORE")</f>
        <v>OK</v>
      </c>
    </row>
    <row r="36" customFormat="false" ht="12.75" hidden="false" customHeight="false" outlineLevel="0" collapsed="false">
      <c r="A36" s="1101" t="str">
        <f aca="false">t1!A36</f>
        <v>POSIZ. ECON. B5 PROFILI ACCESSO B1</v>
      </c>
      <c r="B36" s="1102" t="str">
        <f aca="false">t1!B36</f>
        <v>037493</v>
      </c>
      <c r="C36" s="1198" t="n">
        <f aca="false">t13!W36</f>
        <v>0</v>
      </c>
      <c r="D36" s="1199" t="n">
        <f aca="false">(t3!M36+t3!N36+t3!O36+t3!P36+t3!Q36+t3!R36)+(t12!C36/12)</f>
        <v>0</v>
      </c>
      <c r="E36" s="1200" t="str">
        <f aca="false">IF(OR((NOT(C36)),(AND(C36&gt;=0,D36&gt;0))),"OK","ERRORE")</f>
        <v>OK</v>
      </c>
    </row>
    <row r="37" customFormat="false" ht="12.75" hidden="false" customHeight="false" outlineLevel="0" collapsed="false">
      <c r="A37" s="1101" t="str">
        <f aca="false">t1!A37</f>
        <v>POSIZ. ECON. B4 PROFILI ACCESSO B3</v>
      </c>
      <c r="B37" s="1102" t="str">
        <f aca="false">t1!B37</f>
        <v>036494</v>
      </c>
      <c r="C37" s="1198" t="n">
        <f aca="false">t13!W37</f>
        <v>21181</v>
      </c>
      <c r="D37" s="1199" t="n">
        <f aca="false">(t3!M37+t3!N37+t3!O37+t3!P37+t3!Q37+t3!R37)+(t12!C37/12)</f>
        <v>5</v>
      </c>
      <c r="E37" s="1200" t="str">
        <f aca="false">IF(OR((NOT(C37)),(AND(C37&gt;=0,D37&gt;0))),"OK","ERRORE")</f>
        <v>OK</v>
      </c>
    </row>
    <row r="38" customFormat="false" ht="12.75" hidden="false" customHeight="false" outlineLevel="0" collapsed="false">
      <c r="A38" s="1101" t="str">
        <f aca="false">t1!A38</f>
        <v>POSIZ. ECON. B4 PROFILI ACCESSO B1</v>
      </c>
      <c r="B38" s="1102" t="str">
        <f aca="false">t1!B38</f>
        <v>036495</v>
      </c>
      <c r="C38" s="1198" t="n">
        <f aca="false">t13!W38</f>
        <v>0</v>
      </c>
      <c r="D38" s="1199" t="n">
        <f aca="false">(t3!M38+t3!N38+t3!O38+t3!P38+t3!Q38+t3!R38)+(t12!C38/12)</f>
        <v>0</v>
      </c>
      <c r="E38" s="1200" t="str">
        <f aca="false">IF(OR((NOT(C38)),(AND(C38&gt;=0,D38&gt;0))),"OK","ERRORE")</f>
        <v>OK</v>
      </c>
    </row>
    <row r="39" customFormat="false" ht="12.75" hidden="false" customHeight="false" outlineLevel="0" collapsed="false">
      <c r="A39" s="1101" t="str">
        <f aca="false">t1!A39</f>
        <v>POSIZIONE ECONOMICA DI ACCESSO B3</v>
      </c>
      <c r="B39" s="1102" t="str">
        <f aca="false">t1!B39</f>
        <v>055000</v>
      </c>
      <c r="C39" s="1198" t="n">
        <f aca="false">t13!W39</f>
        <v>1224</v>
      </c>
      <c r="D39" s="1199" t="n">
        <f aca="false">(t3!M39+t3!N39+t3!O39+t3!P39+t3!Q39+t3!R39)+(t12!C39/12)</f>
        <v>0.83</v>
      </c>
      <c r="E39" s="1200" t="str">
        <f aca="false">IF(OR((NOT(C39)),(AND(C39&gt;=0,D39&gt;0))),"OK","ERRORE")</f>
        <v>OK</v>
      </c>
    </row>
    <row r="40" customFormat="false" ht="12.75" hidden="false" customHeight="false" outlineLevel="0" collapsed="false">
      <c r="A40" s="1101" t="str">
        <f aca="false">t1!A40</f>
        <v>POSIZIONE ECONOMICA B3</v>
      </c>
      <c r="B40" s="1102" t="str">
        <f aca="false">t1!B40</f>
        <v>034000</v>
      </c>
      <c r="C40" s="1198" t="n">
        <f aca="false">t13!W40</f>
        <v>8420</v>
      </c>
      <c r="D40" s="1199" t="n">
        <f aca="false">(t3!M40+t3!N40+t3!O40+t3!P40+t3!Q40+t3!R40)+(t12!C40/12)</f>
        <v>3</v>
      </c>
      <c r="E40" s="1200" t="str">
        <f aca="false">IF(OR((NOT(C40)),(AND(C40&gt;=0,D40&gt;0))),"OK","ERRORE")</f>
        <v>OK</v>
      </c>
    </row>
    <row r="41" customFormat="false" ht="12.75" hidden="false" customHeight="false" outlineLevel="0" collapsed="false">
      <c r="A41" s="1101" t="str">
        <f aca="false">t1!A41</f>
        <v>POSIZIONE ECONOMICA B2</v>
      </c>
      <c r="B41" s="1102" t="str">
        <f aca="false">t1!B41</f>
        <v>032000</v>
      </c>
      <c r="C41" s="1198" t="n">
        <f aca="false">t13!W41</f>
        <v>3536</v>
      </c>
      <c r="D41" s="1199" t="n">
        <f aca="false">(t3!M41+t3!N41+t3!O41+t3!P41+t3!Q41+t3!R41)+(t12!C41/12)</f>
        <v>1</v>
      </c>
      <c r="E41" s="1200" t="str">
        <f aca="false">IF(OR((NOT(C41)),(AND(C41&gt;=0,D41&gt;0))),"OK","ERRORE")</f>
        <v>OK</v>
      </c>
    </row>
    <row r="42" customFormat="false" ht="12.75" hidden="false" customHeight="false" outlineLevel="0" collapsed="false">
      <c r="A42" s="1101" t="str">
        <f aca="false">t1!A42</f>
        <v>POSIZIONE ECONOMICA DI ACCESSO B1</v>
      </c>
      <c r="B42" s="1102" t="str">
        <f aca="false">t1!B42</f>
        <v>054000</v>
      </c>
      <c r="C42" s="1198" t="n">
        <f aca="false">t13!W42</f>
        <v>6294</v>
      </c>
      <c r="D42" s="1199" t="n">
        <f aca="false">(t3!M42+t3!N42+t3!O42+t3!P42+t3!Q42+t3!R42)+(t12!C42/12)</f>
        <v>2</v>
      </c>
      <c r="E42" s="1200" t="str">
        <f aca="false">IF(OR((NOT(C42)),(AND(C42&gt;=0,D42&gt;0))),"OK","ERRORE")</f>
        <v>OK</v>
      </c>
    </row>
    <row r="43" customFormat="false" ht="12.75" hidden="false" customHeight="false" outlineLevel="0" collapsed="false">
      <c r="A43" s="1101" t="str">
        <f aca="false">t1!A43</f>
        <v>POSIZIONE ECONOMICA A5</v>
      </c>
      <c r="B43" s="1102" t="str">
        <f aca="false">t1!B43</f>
        <v>0A5000</v>
      </c>
      <c r="C43" s="1198" t="n">
        <f aca="false">t13!W43</f>
        <v>0</v>
      </c>
      <c r="D43" s="1199" t="n">
        <f aca="false">(t3!M43+t3!N43+t3!O43+t3!P43+t3!Q43+t3!R43)+(t12!C43/12)</f>
        <v>0</v>
      </c>
      <c r="E43" s="1200" t="str">
        <f aca="false">IF(OR((NOT(C43)),(AND(C43&gt;=0,D43&gt;0))),"OK","ERRORE")</f>
        <v>OK</v>
      </c>
    </row>
    <row r="44" customFormat="false" ht="12.75" hidden="false" customHeight="false" outlineLevel="0" collapsed="false">
      <c r="A44" s="1101" t="str">
        <f aca="false">t1!A44</f>
        <v>POSIZIONE ECONOMICA A4</v>
      </c>
      <c r="B44" s="1102" t="str">
        <f aca="false">t1!B44</f>
        <v>028000</v>
      </c>
      <c r="C44" s="1198" t="n">
        <f aca="false">t13!W44</f>
        <v>0</v>
      </c>
      <c r="D44" s="1199" t="n">
        <f aca="false">(t3!M44+t3!N44+t3!O44+t3!P44+t3!Q44+t3!R44)+(t12!C44/12)</f>
        <v>0</v>
      </c>
      <c r="E44" s="1200" t="str">
        <f aca="false">IF(OR((NOT(C44)),(AND(C44&gt;=0,D44&gt;0))),"OK","ERRORE")</f>
        <v>OK</v>
      </c>
    </row>
    <row r="45" customFormat="false" ht="12.75" hidden="false" customHeight="false" outlineLevel="0" collapsed="false">
      <c r="A45" s="1101" t="str">
        <f aca="false">t1!A45</f>
        <v>POSIZIONE ECONOMICA A3</v>
      </c>
      <c r="B45" s="1102" t="str">
        <f aca="false">t1!B45</f>
        <v>027000</v>
      </c>
      <c r="C45" s="1198" t="n">
        <f aca="false">t13!W45</f>
        <v>0</v>
      </c>
      <c r="D45" s="1199" t="n">
        <f aca="false">(t3!M45+t3!N45+t3!O45+t3!P45+t3!Q45+t3!R45)+(t12!C45/12)</f>
        <v>0</v>
      </c>
      <c r="E45" s="1200" t="str">
        <f aca="false">IF(OR((NOT(C45)),(AND(C45&gt;=0,D45&gt;0))),"OK","ERRORE")</f>
        <v>OK</v>
      </c>
    </row>
    <row r="46" customFormat="false" ht="12.75" hidden="false" customHeight="false" outlineLevel="0" collapsed="false">
      <c r="A46" s="1101" t="str">
        <f aca="false">t1!A46</f>
        <v>POSIZIONE ECONOMICA A2</v>
      </c>
      <c r="B46" s="1102" t="str">
        <f aca="false">t1!B46</f>
        <v>025000</v>
      </c>
      <c r="C46" s="1198" t="n">
        <f aca="false">t13!W46</f>
        <v>0</v>
      </c>
      <c r="D46" s="1199" t="n">
        <f aca="false">(t3!M46+t3!N46+t3!O46+t3!P46+t3!Q46+t3!R46)+(t12!C46/12)</f>
        <v>0</v>
      </c>
      <c r="E46" s="1200" t="str">
        <f aca="false">IF(OR((NOT(C46)),(AND(C46&gt;=0,D46&gt;0))),"OK","ERRORE")</f>
        <v>OK</v>
      </c>
    </row>
    <row r="47" customFormat="false" ht="12.75" hidden="false" customHeight="false" outlineLevel="0" collapsed="false">
      <c r="A47" s="1101" t="str">
        <f aca="false">t1!A47</f>
        <v>POSIZIONE ECONOMICA DI ACCESSO A1</v>
      </c>
      <c r="B47" s="1102" t="str">
        <f aca="false">t1!B47</f>
        <v>053000</v>
      </c>
      <c r="C47" s="1198" t="n">
        <f aca="false">t13!W47</f>
        <v>0</v>
      </c>
      <c r="D47" s="1199" t="n">
        <f aca="false">(t3!M47+t3!N47+t3!O47+t3!P47+t3!Q47+t3!R47)+(t12!C47/12)</f>
        <v>0</v>
      </c>
      <c r="E47" s="1200" t="str">
        <f aca="false">IF(OR((NOT(C47)),(AND(C47&gt;=0,D47&gt;0))),"OK","ERRORE")</f>
        <v>OK</v>
      </c>
    </row>
    <row r="48" customFormat="false" ht="12.75" hidden="false" customHeight="false" outlineLevel="0" collapsed="false">
      <c r="A48" s="1101" t="str">
        <f aca="false">t1!A48</f>
        <v>CONTRATTISTI (a)</v>
      </c>
      <c r="B48" s="1102" t="str">
        <f aca="false">t1!B48</f>
        <v>000061</v>
      </c>
      <c r="C48" s="1198" t="n">
        <f aca="false">t13!W48</f>
        <v>0</v>
      </c>
      <c r="D48" s="1199" t="n">
        <f aca="false">(t3!M48+t3!N48+t3!O48+t3!P48+t3!Q48+t3!R48)+(t12!C48/12)</f>
        <v>0</v>
      </c>
      <c r="E48" s="1200" t="str">
        <f aca="false">IF(OR((NOT(C48)),(AND(C48&gt;=0,D48&gt;0))),"OK","ERRORE")</f>
        <v>OK</v>
      </c>
    </row>
    <row r="49" customFormat="false" ht="12.75" hidden="false" customHeight="false" outlineLevel="0" collapsed="false">
      <c r="A49" s="1101" t="str">
        <f aca="false">t1!A49</f>
        <v>COLLABORATORE A T.D. ART. 90 TUEL (b)</v>
      </c>
      <c r="B49" s="1102" t="str">
        <f aca="false">t1!B49</f>
        <v>000096</v>
      </c>
      <c r="C49" s="1198" t="n">
        <f aca="false">t13!W49</f>
        <v>0</v>
      </c>
      <c r="D49" s="1199" t="n">
        <f aca="false">(t3!M49+t3!N49+t3!O49+t3!P49+t3!Q49+t3!R49)+(t12!C49/12)</f>
        <v>0</v>
      </c>
      <c r="E49" s="1200" t="str">
        <f aca="false">IF(OR((NOT(C49)),(AND(C49&gt;=0,D49&gt;0))),"OK","ERRORE")</f>
        <v>OK</v>
      </c>
    </row>
  </sheetData>
  <sheetProtection sheet="true" password="ea98" formatColumns="false" selectLockedCells="true" selectUnlockedCells="true"/>
  <mergeCells count="2">
    <mergeCell ref="A1:E1"/>
    <mergeCell ref="C2:E2"/>
  </mergeCells>
  <printOptions headings="false" gridLines="false" gridLinesSet="true" horizontalCentered="true" verticalCentered="true"/>
  <pageMargins left="0.196527777777778" right="0.196527777777778" top="0.196527777777778" bottom="0.1576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18" activePane="bottomRight" state="frozen"/>
      <selection pane="topLeft" activeCell="A1" activeCellId="0" sqref="A1"/>
      <selection pane="topRight" activeCell="C1" activeCellId="0" sqref="C1"/>
      <selection pane="bottomLeft" activeCell="A18" activeCellId="0" sqref="A18"/>
      <selection pane="bottomRight" activeCell="A5" activeCellId="0" sqref="A5"/>
    </sheetView>
  </sheetViews>
  <sheetFormatPr defaultColWidth="9.28515625" defaultRowHeight="11.25" zeroHeight="false" outlineLevelRow="0" outlineLevelCol="0"/>
  <cols>
    <col collapsed="false" customWidth="true" hidden="false" outlineLevel="0" max="1" min="1" style="267" width="38.82"/>
    <col collapsed="false" customWidth="true" hidden="false" outlineLevel="0" max="2" min="2" style="268" width="9.99"/>
    <col collapsed="false" customWidth="true" hidden="false" outlineLevel="0" max="8" min="3" style="268" width="11.82"/>
    <col collapsed="false" customWidth="true" hidden="false" outlineLevel="0" max="9" min="9" style="268" width="13.82"/>
    <col collapsed="false" customWidth="true" hidden="false" outlineLevel="0" max="11" min="10" style="268" width="16.82"/>
    <col collapsed="false" customWidth="true" hidden="false" outlineLevel="0" max="12" min="12" style="0" width="58.82"/>
  </cols>
  <sheetData>
    <row r="1" s="267" customFormat="true" ht="43.5" hidden="false" customHeight="true" outlineLevel="0" collapsed="false">
      <c r="A1" s="1258" t="str">
        <f aca="false">t1!A1</f>
        <v>COMPARTO REGIONI ED AUTONOMIE LOCALI - anno 2017</v>
      </c>
      <c r="B1" s="1258"/>
      <c r="C1" s="1258"/>
      <c r="D1" s="1258"/>
      <c r="E1" s="1258"/>
      <c r="F1" s="1258"/>
      <c r="G1" s="1258"/>
      <c r="H1" s="1258"/>
      <c r="I1" s="1258"/>
      <c r="J1" s="1258"/>
      <c r="K1" s="1258"/>
      <c r="L1" s="1258"/>
      <c r="M1" s="1108"/>
      <c r="W1" s="0"/>
    </row>
    <row r="2" s="267" customFormat="true" ht="12.75" hidden="false" customHeight="true" outlineLevel="0" collapsed="false">
      <c r="D2" s="1090"/>
      <c r="E2" s="1090"/>
      <c r="F2" s="1090"/>
      <c r="G2" s="1090"/>
      <c r="H2" s="1090"/>
      <c r="I2" s="1090"/>
      <c r="J2" s="1090"/>
      <c r="K2" s="1090"/>
      <c r="L2" s="320"/>
      <c r="W2" s="0"/>
    </row>
    <row r="3" s="267" customFormat="true" ht="29.25" hidden="false" customHeight="true" outlineLevel="0" collapsed="false">
      <c r="A3" s="1092" t="s">
        <v>1109</v>
      </c>
      <c r="B3" s="268"/>
      <c r="C3" s="268"/>
    </row>
    <row r="4" customFormat="false" ht="45" hidden="false" customHeight="false" outlineLevel="0" collapsed="false">
      <c r="A4" s="1094" t="s">
        <v>960</v>
      </c>
      <c r="B4" s="1095" t="s">
        <v>961</v>
      </c>
      <c r="C4" s="1097" t="s">
        <v>1110</v>
      </c>
      <c r="D4" s="1097" t="s">
        <v>1111</v>
      </c>
      <c r="E4" s="1097" t="s">
        <v>1112</v>
      </c>
      <c r="F4" s="1097" t="s">
        <v>1113</v>
      </c>
      <c r="G4" s="1097" t="s">
        <v>1114</v>
      </c>
      <c r="H4" s="1097" t="s">
        <v>1115</v>
      </c>
      <c r="I4" s="1097" t="s">
        <v>1116</v>
      </c>
      <c r="J4" s="1097" t="s">
        <v>1117</v>
      </c>
      <c r="K4" s="1097" t="s">
        <v>1118</v>
      </c>
      <c r="L4" s="1097" t="s">
        <v>885</v>
      </c>
    </row>
    <row r="5" s="1196" customFormat="true" ht="56.25" hidden="false" customHeight="false" outlineLevel="0" collapsed="false">
      <c r="A5" s="1193"/>
      <c r="B5" s="1140"/>
      <c r="C5" s="1140" t="s">
        <v>978</v>
      </c>
      <c r="D5" s="1194" t="s">
        <v>979</v>
      </c>
      <c r="E5" s="1194" t="s">
        <v>980</v>
      </c>
      <c r="F5" s="1194" t="s">
        <v>981</v>
      </c>
      <c r="G5" s="1194" t="s">
        <v>982</v>
      </c>
      <c r="H5" s="1194" t="s">
        <v>992</v>
      </c>
      <c r="I5" s="1194"/>
      <c r="J5" s="1259" t="s">
        <v>1119</v>
      </c>
      <c r="K5" s="1259" t="s">
        <v>1120</v>
      </c>
      <c r="L5" s="1260"/>
    </row>
    <row r="6" s="1262" customFormat="true" ht="12.75" hidden="false" customHeight="false" outlineLevel="0" collapsed="false">
      <c r="A6" s="1101" t="str">
        <f aca="false">t1!A6</f>
        <v>SEGRETARIO A</v>
      </c>
      <c r="B6" s="1102" t="str">
        <f aca="false">t1!B6</f>
        <v>0D0102</v>
      </c>
      <c r="C6" s="1198" t="n">
        <f aca="false">t11!U8+t11!V8</f>
        <v>0</v>
      </c>
      <c r="D6" s="1198" t="n">
        <f aca="false">t1!L6+t1!M6</f>
        <v>0</v>
      </c>
      <c r="E6" s="1198" t="n">
        <f aca="false">t3!M6+t3!N6+t3!O6+t3!P6+t3!Q6+t3!R6</f>
        <v>0</v>
      </c>
      <c r="F6" s="1198" t="n">
        <f aca="false">t4!AU6</f>
        <v>0</v>
      </c>
      <c r="G6" s="1116" t="n">
        <f aca="false">t4!C50</f>
        <v>0</v>
      </c>
      <c r="H6" s="1198" t="n">
        <f aca="false">t5!S7+t5!T7</f>
        <v>0</v>
      </c>
      <c r="I6" s="1200" t="str">
        <f aca="false">IF(AND(J6="OK",K6="OK"),"OK","ERRORE")</f>
        <v>OK</v>
      </c>
      <c r="J6" s="1200" t="str">
        <f aca="false">IF(AND(C6&gt;0,D6=0,E6=0,F6=0,G6=0,H6=0),"KO","OK")</f>
        <v>OK</v>
      </c>
      <c r="K6" s="1200" t="str">
        <f aca="false">IF(AND(C6=0,OR(D6&gt;0,E6&gt;0,F6&gt;0,G6&gt;0,H6&gt;0)),"KO","OK")</f>
        <v>OK</v>
      </c>
      <c r="L6" s="1261" t="str">
        <f aca="false">IF(K6="KO",$K$5,IF(J6="KO",$J$5,""))</f>
        <v/>
      </c>
    </row>
    <row r="7" customFormat="false" ht="12.75" hidden="false" customHeight="false" outlineLevel="0" collapsed="false">
      <c r="A7" s="1101" t="str">
        <f aca="false">t1!A7</f>
        <v>SEGRETARIO B</v>
      </c>
      <c r="B7" s="1102" t="str">
        <f aca="false">t1!B7</f>
        <v>0D0103</v>
      </c>
      <c r="C7" s="1198" t="n">
        <f aca="false">t11!U9+t11!V9</f>
        <v>0</v>
      </c>
      <c r="D7" s="1198" t="n">
        <f aca="false">t1!L7+t1!M7</f>
        <v>0</v>
      </c>
      <c r="E7" s="1198" t="n">
        <f aca="false">t3!M7+t3!N7+t3!O7+t3!P7+t3!Q7+t3!R7</f>
        <v>0</v>
      </c>
      <c r="F7" s="1198" t="n">
        <f aca="false">t4!AU7</f>
        <v>0</v>
      </c>
      <c r="G7" s="1116" t="n">
        <f aca="false">t4!D50</f>
        <v>0</v>
      </c>
      <c r="H7" s="1198" t="n">
        <f aca="false">t5!S8+t5!T8</f>
        <v>0</v>
      </c>
      <c r="I7" s="1200" t="str">
        <f aca="false">IF(AND(J7="OK",K7="OK"),"OK","ERRORE")</f>
        <v>OK</v>
      </c>
      <c r="J7" s="1200" t="str">
        <f aca="false">IF(AND(C7&gt;0,D7=0,E7=0,F7=0,G7=0,H7=0),"KO","OK")</f>
        <v>OK</v>
      </c>
      <c r="K7" s="1200" t="str">
        <f aca="false">IF(AND(C7=0,OR(D7&gt;0,E7&gt;0,F7&gt;0,G7&gt;0,H7&gt;0)),"KO","OK")</f>
        <v>OK</v>
      </c>
      <c r="L7" s="1261" t="str">
        <f aca="false">IF(K7="KO",$K$5,IF(J7="KO",$J$5,""))</f>
        <v/>
      </c>
    </row>
    <row r="8" customFormat="false" ht="12.75" hidden="false" customHeight="false" outlineLevel="0" collapsed="false">
      <c r="A8" s="1101" t="str">
        <f aca="false">t1!A8</f>
        <v>SEGRETARIO C</v>
      </c>
      <c r="B8" s="1102" t="str">
        <f aca="false">t1!B8</f>
        <v>0D0485</v>
      </c>
      <c r="C8" s="1198" t="n">
        <f aca="false">t11!U10+t11!V10</f>
        <v>0</v>
      </c>
      <c r="D8" s="1198" t="n">
        <f aca="false">t1!L8+t1!M8</f>
        <v>0</v>
      </c>
      <c r="E8" s="1198" t="n">
        <f aca="false">t3!M8+t3!N8+t3!O8+t3!P8+t3!Q8+t3!R8</f>
        <v>0</v>
      </c>
      <c r="F8" s="1198" t="n">
        <f aca="false">t4!AU8</f>
        <v>0</v>
      </c>
      <c r="G8" s="1116" t="n">
        <f aca="false">t4!E50</f>
        <v>0</v>
      </c>
      <c r="H8" s="1198" t="n">
        <f aca="false">t5!S9+t5!T9</f>
        <v>0</v>
      </c>
      <c r="I8" s="1200" t="str">
        <f aca="false">IF(AND(J8="OK",K8="OK"),"OK","ERRORE")</f>
        <v>OK</v>
      </c>
      <c r="J8" s="1200" t="str">
        <f aca="false">IF(AND(C8&gt;0,D8=0,E8=0,F8=0,G8=0,H8=0),"KO","OK")</f>
        <v>OK</v>
      </c>
      <c r="K8" s="1200" t="str">
        <f aca="false">IF(AND(C8=0,OR(D8&gt;0,E8&gt;0,F8&gt;0,G8&gt;0,H8&gt;0)),"KO","OK")</f>
        <v>OK</v>
      </c>
      <c r="L8" s="1261" t="str">
        <f aca="false">IF(K8="KO",$K$5,IF(J8="KO",$J$5,""))</f>
        <v/>
      </c>
    </row>
    <row r="9" customFormat="false" ht="12.75" hidden="false" customHeight="false" outlineLevel="0" collapsed="false">
      <c r="A9" s="1101" t="str">
        <f aca="false">t1!A9</f>
        <v>SEGRETARIO GENERALE CCIAA</v>
      </c>
      <c r="B9" s="1102" t="str">
        <f aca="false">t1!B9</f>
        <v>0D0104</v>
      </c>
      <c r="C9" s="1198" t="n">
        <f aca="false">t11!U11+t11!V11</f>
        <v>0</v>
      </c>
      <c r="D9" s="1198" t="n">
        <f aca="false">t1!L9+t1!M9</f>
        <v>0</v>
      </c>
      <c r="E9" s="1198" t="n">
        <f aca="false">t3!M9+t3!N9+t3!O9+t3!P9+t3!Q9+t3!R9</f>
        <v>0</v>
      </c>
      <c r="F9" s="1198" t="n">
        <f aca="false">t4!AU9</f>
        <v>0</v>
      </c>
      <c r="G9" s="1116" t="n">
        <f aca="false">t4!F50</f>
        <v>0</v>
      </c>
      <c r="H9" s="1198" t="n">
        <f aca="false">t5!S10+t5!T10</f>
        <v>0</v>
      </c>
      <c r="I9" s="1200" t="str">
        <f aca="false">IF(AND(J9="OK",K9="OK"),"OK","ERRORE")</f>
        <v>OK</v>
      </c>
      <c r="J9" s="1200" t="str">
        <f aca="false">IF(AND(C9&gt;0,D9=0,E9=0,F9=0,G9=0,H9=0),"KO","OK")</f>
        <v>OK</v>
      </c>
      <c r="K9" s="1200" t="str">
        <f aca="false">IF(AND(C9=0,OR(D9&gt;0,E9&gt;0,F9&gt;0,G9&gt;0,H9&gt;0)),"KO","OK")</f>
        <v>OK</v>
      </c>
      <c r="L9" s="1261" t="str">
        <f aca="false">IF(K9="KO",$K$5,IF(J9="KO",$J$5,""))</f>
        <v/>
      </c>
    </row>
    <row r="10" customFormat="false" ht="12.75" hidden="false" customHeight="false" outlineLevel="0" collapsed="false">
      <c r="A10" s="1101" t="str">
        <f aca="false">t1!A10</f>
        <v>DIRETTORE  GENERALE</v>
      </c>
      <c r="B10" s="1102" t="str">
        <f aca="false">t1!B10</f>
        <v>0D0097</v>
      </c>
      <c r="C10" s="1198" t="n">
        <f aca="false">t11!U12+t11!V12</f>
        <v>0</v>
      </c>
      <c r="D10" s="1198" t="n">
        <f aca="false">t1!L10+t1!M10</f>
        <v>0</v>
      </c>
      <c r="E10" s="1198" t="n">
        <f aca="false">t3!M10+t3!N10+t3!O10+t3!P10+t3!Q10+t3!R10</f>
        <v>0</v>
      </c>
      <c r="F10" s="1198" t="n">
        <f aca="false">t4!AU10</f>
        <v>0</v>
      </c>
      <c r="G10" s="1116" t="n">
        <f aca="false">t4!G50</f>
        <v>0</v>
      </c>
      <c r="H10" s="1198" t="n">
        <f aca="false">t5!S11+t5!T11</f>
        <v>0</v>
      </c>
      <c r="I10" s="1200" t="str">
        <f aca="false">IF(AND(J10="OK",K10="OK"),"OK","ERRORE")</f>
        <v>OK</v>
      </c>
      <c r="J10" s="1200" t="str">
        <f aca="false">IF(AND(C10&gt;0,D10=0,E10=0,F10=0,G10=0,H10=0),"KO","OK")</f>
        <v>OK</v>
      </c>
      <c r="K10" s="1200" t="str">
        <f aca="false">IF(AND(C10=0,OR(D10&gt;0,E10&gt;0,F10&gt;0,G10&gt;0,H10&gt;0)),"KO","OK")</f>
        <v>OK</v>
      </c>
      <c r="L10" s="1261" t="str">
        <f aca="false">IF(K10="KO",$K$5,IF(J10="KO",$J$5,""))</f>
        <v/>
      </c>
    </row>
    <row r="11" customFormat="false" ht="12.75" hidden="false" customHeight="false" outlineLevel="0" collapsed="false">
      <c r="A11" s="1101" t="str">
        <f aca="false">t1!A11</f>
        <v>DIRIGENTE FUORI D.O. art.110 c.2 TUEL</v>
      </c>
      <c r="B11" s="1102" t="str">
        <f aca="false">t1!B11</f>
        <v>0D0098</v>
      </c>
      <c r="C11" s="1198" t="n">
        <f aca="false">t11!U13+t11!V13</f>
        <v>0</v>
      </c>
      <c r="D11" s="1198" t="n">
        <f aca="false">t1!L11+t1!M11</f>
        <v>0</v>
      </c>
      <c r="E11" s="1198" t="n">
        <f aca="false">t3!M11+t3!N11+t3!O11+t3!P11+t3!Q11+t3!R11</f>
        <v>0</v>
      </c>
      <c r="F11" s="1198" t="n">
        <f aca="false">t4!AU11</f>
        <v>0</v>
      </c>
      <c r="G11" s="1116" t="n">
        <f aca="false">t4!H50</f>
        <v>0</v>
      </c>
      <c r="H11" s="1198" t="n">
        <f aca="false">t5!S12+t5!T12</f>
        <v>0</v>
      </c>
      <c r="I11" s="1200" t="str">
        <f aca="false">IF(AND(J11="OK",K11="OK"),"OK","ERRORE")</f>
        <v>OK</v>
      </c>
      <c r="J11" s="1200" t="str">
        <f aca="false">IF(AND(C11&gt;0,D11=0,E11=0,F11=0,G11=0,H11=0),"KO","OK")</f>
        <v>OK</v>
      </c>
      <c r="K11" s="1200" t="str">
        <f aca="false">IF(AND(C11=0,OR(D11&gt;0,E11&gt;0,F11&gt;0,G11&gt;0,H11&gt;0)),"KO","OK")</f>
        <v>OK</v>
      </c>
      <c r="L11" s="1261" t="str">
        <f aca="false">IF(K11="KO",$K$5,IF(J11="KO",$J$5,""))</f>
        <v/>
      </c>
    </row>
    <row r="12" customFormat="false" ht="12.75" hidden="false" customHeight="false" outlineLevel="0" collapsed="false">
      <c r="A12" s="1101" t="str">
        <f aca="false">t1!A12</f>
        <v>ALTE SPECIALIZZ. FUORI D.O.art.110 c.2 TUEL</v>
      </c>
      <c r="B12" s="1102" t="str">
        <f aca="false">t1!B12</f>
        <v>0D0095</v>
      </c>
      <c r="C12" s="1198" t="n">
        <f aca="false">t11!U14+t11!V14</f>
        <v>0</v>
      </c>
      <c r="D12" s="1198" t="n">
        <f aca="false">t1!L12+t1!M12</f>
        <v>0</v>
      </c>
      <c r="E12" s="1198" t="n">
        <f aca="false">t3!M12+t3!N12+t3!O12+t3!P12+t3!Q12+t3!R12</f>
        <v>0</v>
      </c>
      <c r="F12" s="1198" t="n">
        <f aca="false">t4!AU12</f>
        <v>0</v>
      </c>
      <c r="G12" s="1116" t="n">
        <f aca="false">t4!I50</f>
        <v>0</v>
      </c>
      <c r="H12" s="1198" t="n">
        <f aca="false">t5!S13+t5!T13</f>
        <v>0</v>
      </c>
      <c r="I12" s="1200" t="str">
        <f aca="false">IF(AND(J12="OK",K12="OK"),"OK","ERRORE")</f>
        <v>OK</v>
      </c>
      <c r="J12" s="1200" t="str">
        <f aca="false">IF(AND(C12&gt;0,D12=0,E12=0,F12=0,G12=0,H12=0),"KO","OK")</f>
        <v>OK</v>
      </c>
      <c r="K12" s="1200" t="str">
        <f aca="false">IF(AND(C12=0,OR(D12&gt;0,E12&gt;0,F12&gt;0,G12&gt;0,H12&gt;0)),"KO","OK")</f>
        <v>OK</v>
      </c>
      <c r="L12" s="1261" t="str">
        <f aca="false">IF(K12="KO",$K$5,IF(J12="KO",$J$5,""))</f>
        <v/>
      </c>
    </row>
    <row r="13" customFormat="false" ht="12.75" hidden="false" customHeight="false" outlineLevel="0" collapsed="false">
      <c r="A13" s="1101" t="str">
        <f aca="false">t1!A13</f>
        <v>DIRIGENTE A TEMPO INDETERMINATO</v>
      </c>
      <c r="B13" s="1102" t="str">
        <f aca="false">t1!B13</f>
        <v>0D0164</v>
      </c>
      <c r="C13" s="1198" t="n">
        <f aca="false">t11!U15+t11!V15</f>
        <v>10</v>
      </c>
      <c r="D13" s="1198" t="n">
        <f aca="false">t1!L13+t1!M13</f>
        <v>0</v>
      </c>
      <c r="E13" s="1198" t="n">
        <f aca="false">t3!M13+t3!N13+t3!O13+t3!P13+t3!Q13+t3!R13</f>
        <v>1</v>
      </c>
      <c r="F13" s="1198" t="n">
        <f aca="false">t4!AU13</f>
        <v>0</v>
      </c>
      <c r="G13" s="1116" t="n">
        <f aca="false">t4!J50</f>
        <v>0</v>
      </c>
      <c r="H13" s="1198" t="n">
        <f aca="false">t5!S14+t5!T14</f>
        <v>1</v>
      </c>
      <c r="I13" s="1200" t="str">
        <f aca="false">IF(AND(J13="OK",K13="OK"),"OK","ERRORE")</f>
        <v>OK</v>
      </c>
      <c r="J13" s="1200" t="str">
        <f aca="false">IF(AND(C13&gt;0,D13=0,E13=0,F13=0,G13=0,H13=0),"KO","OK")</f>
        <v>OK</v>
      </c>
      <c r="K13" s="1200" t="str">
        <f aca="false">IF(AND(C13=0,OR(D13&gt;0,E13&gt;0,F13&gt;0,G13&gt;0,H13&gt;0)),"KO","OK")</f>
        <v>OK</v>
      </c>
      <c r="L13" s="1261" t="str">
        <f aca="false">IF(K13="KO",$K$5,IF(J13="KO",$J$5,""))</f>
        <v/>
      </c>
    </row>
    <row r="14" customFormat="false" ht="12.75" hidden="false" customHeight="false" outlineLevel="0" collapsed="false">
      <c r="A14" s="1101" t="str">
        <f aca="false">t1!A14</f>
        <v>DIRIGENTE A TEMPO DET.TO  ART.110 C.1 TUEL</v>
      </c>
      <c r="B14" s="1102" t="str">
        <f aca="false">t1!B14</f>
        <v>0D0165</v>
      </c>
      <c r="C14" s="1198" t="n">
        <f aca="false">t11!U16+t11!V16</f>
        <v>32</v>
      </c>
      <c r="D14" s="1198" t="n">
        <f aca="false">t1!L14+t1!M14</f>
        <v>1</v>
      </c>
      <c r="E14" s="1198" t="n">
        <f aca="false">t3!M14+t3!N14+t3!O14+t3!P14+t3!Q14+t3!R14</f>
        <v>0</v>
      </c>
      <c r="F14" s="1198" t="n">
        <f aca="false">t4!AU14</f>
        <v>0</v>
      </c>
      <c r="G14" s="1116" t="n">
        <f aca="false">t4!K50</f>
        <v>0</v>
      </c>
      <c r="H14" s="1198" t="n">
        <f aca="false">t5!S15+t5!T15</f>
        <v>0</v>
      </c>
      <c r="I14" s="1200" t="str">
        <f aca="false">IF(AND(J14="OK",K14="OK"),"OK","ERRORE")</f>
        <v>OK</v>
      </c>
      <c r="J14" s="1200" t="str">
        <f aca="false">IF(AND(C14&gt;0,D14=0,E14=0,F14=0,G14=0,H14=0),"KO","OK")</f>
        <v>OK</v>
      </c>
      <c r="K14" s="1200" t="str">
        <f aca="false">IF(AND(C14=0,OR(D14&gt;0,E14&gt;0,F14&gt;0,G14&gt;0,H14&gt;0)),"KO","OK")</f>
        <v>OK</v>
      </c>
      <c r="L14" s="1261" t="str">
        <f aca="false">IF(K14="KO",$K$5,IF(J14="KO",$J$5,""))</f>
        <v/>
      </c>
    </row>
    <row r="15" customFormat="false" ht="12.75" hidden="false" customHeight="false" outlineLevel="0" collapsed="false">
      <c r="A15" s="1101" t="str">
        <f aca="false">t1!A15</f>
        <v>ALTE SPECIALIZZ. IN D.O. art.110 c.1 TUEL</v>
      </c>
      <c r="B15" s="1102" t="str">
        <f aca="false">t1!B15</f>
        <v>0D0I95</v>
      </c>
      <c r="C15" s="1198" t="n">
        <f aca="false">t11!U17+t11!V17</f>
        <v>0</v>
      </c>
      <c r="D15" s="1198" t="n">
        <f aca="false">t1!L15+t1!M15</f>
        <v>0</v>
      </c>
      <c r="E15" s="1198" t="n">
        <f aca="false">t3!M15+t3!N15+t3!O15+t3!P15+t3!Q15+t3!R15</f>
        <v>0</v>
      </c>
      <c r="F15" s="1198" t="n">
        <f aca="false">t4!AU15</f>
        <v>0</v>
      </c>
      <c r="G15" s="1116" t="n">
        <f aca="false">t4!L50</f>
        <v>0</v>
      </c>
      <c r="H15" s="1198" t="n">
        <f aca="false">t5!S16+t5!T16</f>
        <v>0</v>
      </c>
      <c r="I15" s="1200" t="str">
        <f aca="false">IF(AND(J15="OK",K15="OK"),"OK","ERRORE")</f>
        <v>OK</v>
      </c>
      <c r="J15" s="1200" t="str">
        <f aca="false">IF(AND(C15&gt;0,D15=0,E15=0,F15=0,G15=0,H15=0),"KO","OK")</f>
        <v>OK</v>
      </c>
      <c r="K15" s="1200" t="str">
        <f aca="false">IF(AND(C15=0,OR(D15&gt;0,E15&gt;0,F15&gt;0,G15&gt;0,H15&gt;0)),"KO","OK")</f>
        <v>OK</v>
      </c>
      <c r="L15" s="1261" t="str">
        <f aca="false">IF(K15="KO",$K$5,IF(J15="KO",$J$5,""))</f>
        <v/>
      </c>
    </row>
    <row r="16" customFormat="false" ht="12.75" hidden="false" customHeight="false" outlineLevel="0" collapsed="false">
      <c r="A16" s="1101" t="str">
        <f aca="false">t1!A16</f>
        <v>POSIZ. ECON. D6 - PROFILI ACCESSO D3</v>
      </c>
      <c r="B16" s="1102" t="str">
        <f aca="false">t1!B16</f>
        <v>0D6A00</v>
      </c>
      <c r="C16" s="1198" t="n">
        <f aca="false">t11!U18+t11!V18</f>
        <v>138</v>
      </c>
      <c r="D16" s="1198" t="n">
        <f aca="false">t1!L16+t1!M16</f>
        <v>2</v>
      </c>
      <c r="E16" s="1198" t="n">
        <f aca="false">t3!M16+t3!N16+t3!O16+t3!P16+t3!Q16+t3!R16</f>
        <v>0</v>
      </c>
      <c r="F16" s="1198" t="n">
        <f aca="false">t4!AU16</f>
        <v>0</v>
      </c>
      <c r="G16" s="1116" t="n">
        <f aca="false">t4!M50</f>
        <v>0</v>
      </c>
      <c r="H16" s="1198" t="n">
        <f aca="false">t5!S17+t5!T17</f>
        <v>1</v>
      </c>
      <c r="I16" s="1200" t="str">
        <f aca="false">IF(AND(J16="OK",K16="OK"),"OK","ERRORE")</f>
        <v>OK</v>
      </c>
      <c r="J16" s="1200" t="str">
        <f aca="false">IF(AND(C16&gt;0,D16=0,E16=0,F16=0,G16=0,H16=0),"KO","OK")</f>
        <v>OK</v>
      </c>
      <c r="K16" s="1200" t="str">
        <f aca="false">IF(AND(C16=0,OR(D16&gt;0,E16&gt;0,F16&gt;0,G16&gt;0,H16&gt;0)),"KO","OK")</f>
        <v>OK</v>
      </c>
      <c r="L16" s="1261" t="str">
        <f aca="false">IF(K16="KO",$K$5,IF(J16="KO",$J$5,""))</f>
        <v/>
      </c>
    </row>
    <row r="17" customFormat="false" ht="12.75" hidden="false" customHeight="false" outlineLevel="0" collapsed="false">
      <c r="A17" s="1101" t="str">
        <f aca="false">t1!A17</f>
        <v>POSIZ. ECON. D6 - PROFILO ACCESSO D1</v>
      </c>
      <c r="B17" s="1102" t="str">
        <f aca="false">t1!B17</f>
        <v>0D6000</v>
      </c>
      <c r="C17" s="1198" t="n">
        <f aca="false">t11!U19+t11!V19</f>
        <v>31</v>
      </c>
      <c r="D17" s="1198" t="n">
        <f aca="false">t1!L17+t1!M17</f>
        <v>3</v>
      </c>
      <c r="E17" s="1198" t="n">
        <f aca="false">t3!M17+t3!N17+t3!O17+t3!P17+t3!Q17+t3!R17</f>
        <v>0</v>
      </c>
      <c r="F17" s="1198" t="n">
        <f aca="false">t4!AU17</f>
        <v>0</v>
      </c>
      <c r="G17" s="1116" t="n">
        <f aca="false">t4!N50</f>
        <v>2</v>
      </c>
      <c r="H17" s="1198" t="n">
        <f aca="false">t5!S18+t5!T18</f>
        <v>1</v>
      </c>
      <c r="I17" s="1200" t="str">
        <f aca="false">IF(AND(J17="OK",K17="OK"),"OK","ERRORE")</f>
        <v>OK</v>
      </c>
      <c r="J17" s="1200" t="str">
        <f aca="false">IF(AND(C17&gt;0,D17=0,E17=0,F17=0,G17=0,H17=0),"KO","OK")</f>
        <v>OK</v>
      </c>
      <c r="K17" s="1200" t="str">
        <f aca="false">IF(AND(C17=0,OR(D17&gt;0,E17&gt;0,F17&gt;0,G17&gt;0,H17&gt;0)),"KO","OK")</f>
        <v>OK</v>
      </c>
      <c r="L17" s="1261" t="str">
        <f aca="false">IF(K17="KO",$K$5,IF(J17="KO",$J$5,""))</f>
        <v/>
      </c>
    </row>
    <row r="18" customFormat="false" ht="12.75" hidden="false" customHeight="false" outlineLevel="0" collapsed="false">
      <c r="A18" s="1101" t="str">
        <f aca="false">t1!A18</f>
        <v>POSIZ. ECON. D5 PROFILI ACCESSO D3</v>
      </c>
      <c r="B18" s="1102" t="str">
        <f aca="false">t1!B18</f>
        <v>052486</v>
      </c>
      <c r="C18" s="1198" t="n">
        <f aca="false">t11!U20+t11!V20</f>
        <v>0</v>
      </c>
      <c r="D18" s="1198" t="n">
        <f aca="false">t1!L18+t1!M18</f>
        <v>0</v>
      </c>
      <c r="E18" s="1198" t="n">
        <f aca="false">t3!M18+t3!N18+t3!O18+t3!P18+t3!Q18+t3!R18</f>
        <v>0</v>
      </c>
      <c r="F18" s="1198" t="n">
        <f aca="false">t4!AU18</f>
        <v>0</v>
      </c>
      <c r="G18" s="1116" t="n">
        <f aca="false">t4!O50</f>
        <v>0</v>
      </c>
      <c r="H18" s="1198" t="n">
        <f aca="false">t5!S19+t5!T19</f>
        <v>0</v>
      </c>
      <c r="I18" s="1200" t="str">
        <f aca="false">IF(AND(J18="OK",K18="OK"),"OK","ERRORE")</f>
        <v>OK</v>
      </c>
      <c r="J18" s="1200" t="str">
        <f aca="false">IF(AND(C18&gt;0,D18=0,E18=0,F18=0,G18=0,H18=0),"KO","OK")</f>
        <v>OK</v>
      </c>
      <c r="K18" s="1200" t="str">
        <f aca="false">IF(AND(C18=0,OR(D18&gt;0,E18&gt;0,F18&gt;0,G18&gt;0,H18&gt;0)),"KO","OK")</f>
        <v>OK</v>
      </c>
      <c r="L18" s="1261" t="str">
        <f aca="false">IF(K18="KO",$K$5,IF(J18="KO",$J$5,""))</f>
        <v/>
      </c>
    </row>
    <row r="19" customFormat="false" ht="12.75" hidden="false" customHeight="false" outlineLevel="0" collapsed="false">
      <c r="A19" s="1101" t="str">
        <f aca="false">t1!A19</f>
        <v>POSIZ. ECON. D5 PROFILI ACCESSO D1</v>
      </c>
      <c r="B19" s="1102" t="str">
        <f aca="false">t1!B19</f>
        <v>052487</v>
      </c>
      <c r="C19" s="1198" t="n">
        <f aca="false">t11!U21+t11!V21</f>
        <v>62</v>
      </c>
      <c r="D19" s="1198" t="n">
        <f aca="false">t1!L19+t1!M19</f>
        <v>0</v>
      </c>
      <c r="E19" s="1198" t="n">
        <f aca="false">t3!M19+t3!N19+t3!O19+t3!P19+t3!Q19+t3!R19</f>
        <v>0</v>
      </c>
      <c r="F19" s="1198" t="n">
        <f aca="false">t4!AU19</f>
        <v>2</v>
      </c>
      <c r="G19" s="1116" t="n">
        <f aca="false">t4!P50</f>
        <v>0</v>
      </c>
      <c r="H19" s="1198" t="n">
        <f aca="false">t5!S20+t5!T20</f>
        <v>0</v>
      </c>
      <c r="I19" s="1200" t="str">
        <f aca="false">IF(AND(J19="OK",K19="OK"),"OK","ERRORE")</f>
        <v>OK</v>
      </c>
      <c r="J19" s="1200" t="str">
        <f aca="false">IF(AND(C19&gt;0,D19=0,E19=0,F19=0,G19=0,H19=0),"KO","OK")</f>
        <v>OK</v>
      </c>
      <c r="K19" s="1200" t="str">
        <f aca="false">IF(AND(C19=0,OR(D19&gt;0,E19&gt;0,F19&gt;0,G19&gt;0,H19&gt;0)),"KO","OK")</f>
        <v>OK</v>
      </c>
      <c r="L19" s="1261" t="str">
        <f aca="false">IF(K19="KO",$K$5,IF(J19="KO",$J$5,""))</f>
        <v/>
      </c>
    </row>
    <row r="20" customFormat="false" ht="12.75" hidden="false" customHeight="false" outlineLevel="0" collapsed="false">
      <c r="A20" s="1101" t="str">
        <f aca="false">t1!A20</f>
        <v>POSIZ. ECON. D4 PROFILI ACCESSO D3</v>
      </c>
      <c r="B20" s="1102" t="str">
        <f aca="false">t1!B20</f>
        <v>051488</v>
      </c>
      <c r="C20" s="1198" t="n">
        <f aca="false">t11!U22+t11!V22</f>
        <v>0</v>
      </c>
      <c r="D20" s="1198" t="n">
        <f aca="false">t1!L20+t1!M20</f>
        <v>0</v>
      </c>
      <c r="E20" s="1198" t="n">
        <f aca="false">t3!M20+t3!N20+t3!O20+t3!P20+t3!Q20+t3!R20</f>
        <v>0</v>
      </c>
      <c r="F20" s="1198" t="n">
        <f aca="false">t4!AU20</f>
        <v>0</v>
      </c>
      <c r="G20" s="1116" t="n">
        <f aca="false">t4!Q50</f>
        <v>0</v>
      </c>
      <c r="H20" s="1198" t="n">
        <f aca="false">t5!S21+t5!T21</f>
        <v>0</v>
      </c>
      <c r="I20" s="1200" t="str">
        <f aca="false">IF(AND(J20="OK",K20="OK"),"OK","ERRORE")</f>
        <v>OK</v>
      </c>
      <c r="J20" s="1200" t="str">
        <f aca="false">IF(AND(C20&gt;0,D20=0,E20=0,F20=0,G20=0,H20=0),"KO","OK")</f>
        <v>OK</v>
      </c>
      <c r="K20" s="1200" t="str">
        <f aca="false">IF(AND(C20=0,OR(D20&gt;0,E20&gt;0,F20&gt;0,G20&gt;0,H20&gt;0)),"KO","OK")</f>
        <v>OK</v>
      </c>
      <c r="L20" s="1261" t="str">
        <f aca="false">IF(K20="KO",$K$5,IF(J20="KO",$J$5,""))</f>
        <v/>
      </c>
    </row>
    <row r="21" customFormat="false" ht="12.75" hidden="false" customHeight="false" outlineLevel="0" collapsed="false">
      <c r="A21" s="1101" t="str">
        <f aca="false">t1!A21</f>
        <v>POSIZ. ECON. D4 PROFILI ACCESSO D1</v>
      </c>
      <c r="B21" s="1102" t="str">
        <f aca="false">t1!B21</f>
        <v>051489</v>
      </c>
      <c r="C21" s="1198" t="n">
        <f aca="false">t11!U23+t11!V23</f>
        <v>0</v>
      </c>
      <c r="D21" s="1198" t="n">
        <f aca="false">t1!L21+t1!M21</f>
        <v>0</v>
      </c>
      <c r="E21" s="1198" t="n">
        <f aca="false">t3!M21+t3!N21+t3!O21+t3!P21+t3!Q21+t3!R21</f>
        <v>0</v>
      </c>
      <c r="F21" s="1198" t="n">
        <f aca="false">t4!AU21</f>
        <v>0</v>
      </c>
      <c r="G21" s="1116" t="n">
        <f aca="false">t4!R50</f>
        <v>0</v>
      </c>
      <c r="H21" s="1198" t="n">
        <f aca="false">t5!S22+t5!T22</f>
        <v>0</v>
      </c>
      <c r="I21" s="1200" t="str">
        <f aca="false">IF(AND(J21="OK",K21="OK"),"OK","ERRORE")</f>
        <v>OK</v>
      </c>
      <c r="J21" s="1200" t="str">
        <f aca="false">IF(AND(C21&gt;0,D21=0,E21=0,F21=0,G21=0,H21=0),"KO","OK")</f>
        <v>OK</v>
      </c>
      <c r="K21" s="1200" t="str">
        <f aca="false">IF(AND(C21=0,OR(D21&gt;0,E21&gt;0,F21&gt;0,G21&gt;0,H21&gt;0)),"KO","OK")</f>
        <v>OK</v>
      </c>
      <c r="L21" s="1261" t="str">
        <f aca="false">IF(K21="KO",$K$5,IF(J21="KO",$J$5,""))</f>
        <v/>
      </c>
    </row>
    <row r="22" customFormat="false" ht="12.75" hidden="false" customHeight="false" outlineLevel="0" collapsed="false">
      <c r="A22" s="1101" t="str">
        <f aca="false">t1!A22</f>
        <v>POSIZIONE ECONOMICA DI ACCESSO D3</v>
      </c>
      <c r="B22" s="1102" t="str">
        <f aca="false">t1!B22</f>
        <v>058000</v>
      </c>
      <c r="C22" s="1198" t="n">
        <f aca="false">t11!U24+t11!V24</f>
        <v>0</v>
      </c>
      <c r="D22" s="1198" t="n">
        <f aca="false">t1!L22+t1!M22</f>
        <v>0</v>
      </c>
      <c r="E22" s="1198" t="n">
        <f aca="false">t3!M22+t3!N22+t3!O22+t3!P22+t3!Q22+t3!R22</f>
        <v>0</v>
      </c>
      <c r="F22" s="1198" t="n">
        <f aca="false">t4!AU22</f>
        <v>0</v>
      </c>
      <c r="G22" s="1116" t="n">
        <f aca="false">t4!S50</f>
        <v>0</v>
      </c>
      <c r="H22" s="1198" t="n">
        <f aca="false">t5!S23+t5!T23</f>
        <v>0</v>
      </c>
      <c r="I22" s="1200" t="str">
        <f aca="false">IF(AND(J22="OK",K22="OK"),"OK","ERRORE")</f>
        <v>OK</v>
      </c>
      <c r="J22" s="1200" t="str">
        <f aca="false">IF(AND(C22&gt;0,D22=0,E22=0,F22=0,G22=0,H22=0),"KO","OK")</f>
        <v>OK</v>
      </c>
      <c r="K22" s="1200" t="str">
        <f aca="false">IF(AND(C22=0,OR(D22&gt;0,E22&gt;0,F22&gt;0,G22&gt;0,H22&gt;0)),"KO","OK")</f>
        <v>OK</v>
      </c>
      <c r="L22" s="1261" t="str">
        <f aca="false">IF(K22="KO",$K$5,IF(J22="KO",$J$5,""))</f>
        <v/>
      </c>
    </row>
    <row r="23" customFormat="false" ht="12.75" hidden="false" customHeight="false" outlineLevel="0" collapsed="false">
      <c r="A23" s="1101" t="str">
        <f aca="false">t1!A23</f>
        <v>POSIZIONE ECONOMICA D3</v>
      </c>
      <c r="B23" s="1102" t="str">
        <f aca="false">t1!B23</f>
        <v>050000</v>
      </c>
      <c r="C23" s="1198" t="n">
        <f aca="false">t11!U25+t11!V25</f>
        <v>1</v>
      </c>
      <c r="D23" s="1198" t="n">
        <f aca="false">t1!L23+t1!M23</f>
        <v>3</v>
      </c>
      <c r="E23" s="1198" t="n">
        <f aca="false">t3!M23+t3!N23+t3!O23+t3!P23+t3!Q23+t3!R23</f>
        <v>0</v>
      </c>
      <c r="F23" s="1198" t="n">
        <f aca="false">t4!AU23</f>
        <v>0</v>
      </c>
      <c r="G23" s="1116" t="n">
        <f aca="false">t4!T50</f>
        <v>3</v>
      </c>
      <c r="H23" s="1198" t="n">
        <f aca="false">t5!S24+t5!T24</f>
        <v>0</v>
      </c>
      <c r="I23" s="1200" t="str">
        <f aca="false">IF(AND(J23="OK",K23="OK"),"OK","ERRORE")</f>
        <v>OK</v>
      </c>
      <c r="J23" s="1200" t="str">
        <f aca="false">IF(AND(C23&gt;0,D23=0,E23=0,F23=0,G23=0,H23=0),"KO","OK")</f>
        <v>OK</v>
      </c>
      <c r="K23" s="1200" t="str">
        <f aca="false">IF(AND(C23=0,OR(D23&gt;0,E23&gt;0,F23&gt;0,G23&gt;0,H23&gt;0)),"KO","OK")</f>
        <v>OK</v>
      </c>
      <c r="L23" s="1261" t="str">
        <f aca="false">IF(K23="KO",$K$5,IF(J23="KO",$J$5,""))</f>
        <v/>
      </c>
    </row>
    <row r="24" customFormat="false" ht="12.75" hidden="false" customHeight="false" outlineLevel="0" collapsed="false">
      <c r="A24" s="1101" t="str">
        <f aca="false">t1!A24</f>
        <v>POSIZIONE ECONOMICA D2</v>
      </c>
      <c r="B24" s="1102" t="str">
        <f aca="false">t1!B24</f>
        <v>049000</v>
      </c>
      <c r="C24" s="1198" t="n">
        <f aca="false">t11!U26+t11!V26</f>
        <v>247</v>
      </c>
      <c r="D24" s="1198" t="n">
        <f aca="false">t1!L24+t1!M24</f>
        <v>2</v>
      </c>
      <c r="E24" s="1198" t="n">
        <f aca="false">t3!M24+t3!N24+t3!O24+t3!P24+t3!Q24+t3!R24</f>
        <v>0</v>
      </c>
      <c r="F24" s="1198" t="n">
        <f aca="false">t4!AU24</f>
        <v>3</v>
      </c>
      <c r="G24" s="1116" t="n">
        <f aca="false">t4!U50</f>
        <v>1</v>
      </c>
      <c r="H24" s="1198" t="n">
        <f aca="false">t5!S25+t5!T25</f>
        <v>0</v>
      </c>
      <c r="I24" s="1200" t="str">
        <f aca="false">IF(AND(J24="OK",K24="OK"),"OK","ERRORE")</f>
        <v>OK</v>
      </c>
      <c r="J24" s="1200" t="str">
        <f aca="false">IF(AND(C24&gt;0,D24=0,E24=0,F24=0,G24=0,H24=0),"KO","OK")</f>
        <v>OK</v>
      </c>
      <c r="K24" s="1200" t="str">
        <f aca="false">IF(AND(C24=0,OR(D24&gt;0,E24&gt;0,F24&gt;0,G24&gt;0,H24&gt;0)),"KO","OK")</f>
        <v>OK</v>
      </c>
      <c r="L24" s="1261" t="str">
        <f aca="false">IF(K24="KO",$K$5,IF(J24="KO",$J$5,""))</f>
        <v/>
      </c>
    </row>
    <row r="25" customFormat="false" ht="12.75" hidden="false" customHeight="false" outlineLevel="0" collapsed="false">
      <c r="A25" s="1101" t="str">
        <f aca="false">t1!A25</f>
        <v>POSIZIONE ECONOMICA DI ACCESSO D1</v>
      </c>
      <c r="B25" s="1102" t="str">
        <f aca="false">t1!B25</f>
        <v>057000</v>
      </c>
      <c r="C25" s="1198" t="n">
        <f aca="false">t11!U27+t11!V27</f>
        <v>453</v>
      </c>
      <c r="D25" s="1198" t="n">
        <f aca="false">t1!L25+t1!M25</f>
        <v>9</v>
      </c>
      <c r="E25" s="1198" t="n">
        <f aca="false">t3!M25+t3!N25+t3!O25+t3!P25+t3!Q25+t3!R25</f>
        <v>0</v>
      </c>
      <c r="F25" s="1198" t="n">
        <f aca="false">t4!AU25</f>
        <v>1</v>
      </c>
      <c r="G25" s="1116" t="n">
        <f aca="false">t4!V50</f>
        <v>0</v>
      </c>
      <c r="H25" s="1198" t="n">
        <f aca="false">t5!S26+t5!T26</f>
        <v>0</v>
      </c>
      <c r="I25" s="1200" t="str">
        <f aca="false">IF(AND(J25="OK",K25="OK"),"OK","ERRORE")</f>
        <v>OK</v>
      </c>
      <c r="J25" s="1200" t="str">
        <f aca="false">IF(AND(C25&gt;0,D25=0,E25=0,F25=0,G25=0,H25=0),"KO","OK")</f>
        <v>OK</v>
      </c>
      <c r="K25" s="1200" t="str">
        <f aca="false">IF(AND(C25=0,OR(D25&gt;0,E25&gt;0,F25&gt;0,G25&gt;0,H25&gt;0)),"KO","OK")</f>
        <v>OK</v>
      </c>
      <c r="L25" s="1261" t="str">
        <f aca="false">IF(K25="KO",$K$5,IF(J25="KO",$J$5,""))</f>
        <v/>
      </c>
    </row>
    <row r="26" customFormat="false" ht="12.75" hidden="false" customHeight="false" outlineLevel="0" collapsed="false">
      <c r="A26" s="1101" t="str">
        <f aca="false">t1!A26</f>
        <v>POSIZIONE ECONOMICA C5</v>
      </c>
      <c r="B26" s="1102" t="str">
        <f aca="false">t1!B26</f>
        <v>046000</v>
      </c>
      <c r="C26" s="1198" t="n">
        <f aca="false">t11!U28+t11!V28</f>
        <v>234</v>
      </c>
      <c r="D26" s="1198" t="n">
        <f aca="false">t1!L26+t1!M26</f>
        <v>6</v>
      </c>
      <c r="E26" s="1198" t="n">
        <f aca="false">t3!M26+t3!N26+t3!O26+t3!P26+t3!Q26+t3!R26</f>
        <v>0</v>
      </c>
      <c r="F26" s="1198" t="n">
        <f aca="false">t4!AU26</f>
        <v>0</v>
      </c>
      <c r="G26" s="1116" t="n">
        <f aca="false">t4!W50</f>
        <v>2</v>
      </c>
      <c r="H26" s="1198" t="n">
        <f aca="false">t5!S27+t5!T27</f>
        <v>1</v>
      </c>
      <c r="I26" s="1200" t="str">
        <f aca="false">IF(AND(J26="OK",K26="OK"),"OK","ERRORE")</f>
        <v>OK</v>
      </c>
      <c r="J26" s="1200" t="str">
        <f aca="false">IF(AND(C26&gt;0,D26=0,E26=0,F26=0,G26=0,H26=0),"KO","OK")</f>
        <v>OK</v>
      </c>
      <c r="K26" s="1200" t="str">
        <f aca="false">IF(AND(C26=0,OR(D26&gt;0,E26&gt;0,F26&gt;0,G26&gt;0,H26&gt;0)),"KO","OK")</f>
        <v>OK</v>
      </c>
      <c r="L26" s="1261" t="str">
        <f aca="false">IF(K26="KO",$K$5,IF(J26="KO",$J$5,""))</f>
        <v/>
      </c>
    </row>
    <row r="27" customFormat="false" ht="12.75" hidden="false" customHeight="false" outlineLevel="0" collapsed="false">
      <c r="A27" s="1101" t="str">
        <f aca="false">t1!A27</f>
        <v>POSIZIONE ECONOMICA C4</v>
      </c>
      <c r="B27" s="1102" t="str">
        <f aca="false">t1!B27</f>
        <v>045000</v>
      </c>
      <c r="C27" s="1198" t="n">
        <f aca="false">t11!U29+t11!V29</f>
        <v>80</v>
      </c>
      <c r="D27" s="1198" t="n">
        <f aca="false">t1!L27+t1!M27</f>
        <v>1</v>
      </c>
      <c r="E27" s="1198" t="n">
        <f aca="false">t3!M27+t3!N27+t3!O27+t3!P27+t3!Q27+t3!R27</f>
        <v>0</v>
      </c>
      <c r="F27" s="1198" t="n">
        <f aca="false">t4!AU27</f>
        <v>2</v>
      </c>
      <c r="G27" s="1116" t="n">
        <f aca="false">t4!X50</f>
        <v>1</v>
      </c>
      <c r="H27" s="1198" t="n">
        <f aca="false">t5!S28+t5!T28</f>
        <v>0</v>
      </c>
      <c r="I27" s="1200" t="str">
        <f aca="false">IF(AND(J27="OK",K27="OK"),"OK","ERRORE")</f>
        <v>OK</v>
      </c>
      <c r="J27" s="1200" t="str">
        <f aca="false">IF(AND(C27&gt;0,D27=0,E27=0,F27=0,G27=0,H27=0),"KO","OK")</f>
        <v>OK</v>
      </c>
      <c r="K27" s="1200" t="str">
        <f aca="false">IF(AND(C27=0,OR(D27&gt;0,E27&gt;0,F27&gt;0,G27&gt;0,H27&gt;0)),"KO","OK")</f>
        <v>OK</v>
      </c>
      <c r="L27" s="1261" t="str">
        <f aca="false">IF(K27="KO",$K$5,IF(J27="KO",$J$5,""))</f>
        <v/>
      </c>
    </row>
    <row r="28" customFormat="false" ht="12.75" hidden="false" customHeight="false" outlineLevel="0" collapsed="false">
      <c r="A28" s="1101" t="str">
        <f aca="false">t1!A28</f>
        <v>POSIZIONE ECONOMICA C3</v>
      </c>
      <c r="B28" s="1102" t="str">
        <f aca="false">t1!B28</f>
        <v>043000</v>
      </c>
      <c r="C28" s="1198" t="n">
        <f aca="false">t11!U30+t11!V30</f>
        <v>47</v>
      </c>
      <c r="D28" s="1198" t="n">
        <f aca="false">t1!L28+t1!M28</f>
        <v>1</v>
      </c>
      <c r="E28" s="1198" t="n">
        <f aca="false">t3!M28+t3!N28+t3!O28+t3!P28+t3!Q28+t3!R28</f>
        <v>0</v>
      </c>
      <c r="F28" s="1198" t="n">
        <f aca="false">t4!AU28</f>
        <v>1</v>
      </c>
      <c r="G28" s="1116" t="n">
        <f aca="false">t4!Y50</f>
        <v>1</v>
      </c>
      <c r="H28" s="1198" t="n">
        <f aca="false">t5!S29+t5!T29</f>
        <v>0</v>
      </c>
      <c r="I28" s="1200" t="str">
        <f aca="false">IF(AND(J28="OK",K28="OK"),"OK","ERRORE")</f>
        <v>OK</v>
      </c>
      <c r="J28" s="1200" t="str">
        <f aca="false">IF(AND(C28&gt;0,D28=0,E28=0,F28=0,G28=0,H28=0),"KO","OK")</f>
        <v>OK</v>
      </c>
      <c r="K28" s="1200" t="str">
        <f aca="false">IF(AND(C28=0,OR(D28&gt;0,E28&gt;0,F28&gt;0,G28&gt;0,H28&gt;0)),"KO","OK")</f>
        <v>OK</v>
      </c>
      <c r="L28" s="1261" t="str">
        <f aca="false">IF(K28="KO",$K$5,IF(J28="KO",$J$5,""))</f>
        <v/>
      </c>
    </row>
    <row r="29" customFormat="false" ht="12.75" hidden="false" customHeight="false" outlineLevel="0" collapsed="false">
      <c r="A29" s="1101" t="str">
        <f aca="false">t1!A29</f>
        <v>POSIZIONE ECONOMICA C2</v>
      </c>
      <c r="B29" s="1102" t="str">
        <f aca="false">t1!B29</f>
        <v>042000</v>
      </c>
      <c r="C29" s="1198" t="n">
        <f aca="false">t11!U31+t11!V31</f>
        <v>63</v>
      </c>
      <c r="D29" s="1198" t="n">
        <f aca="false">t1!L29+t1!M29</f>
        <v>4</v>
      </c>
      <c r="E29" s="1198" t="n">
        <f aca="false">t3!M29+t3!N29+t3!O29+t3!P29+t3!Q29+t3!R29</f>
        <v>0</v>
      </c>
      <c r="F29" s="1198" t="n">
        <f aca="false">t4!AU29</f>
        <v>1</v>
      </c>
      <c r="G29" s="1116" t="n">
        <f aca="false">t4!Z50</f>
        <v>4</v>
      </c>
      <c r="H29" s="1198" t="n">
        <f aca="false">t5!S30+t5!T30</f>
        <v>0</v>
      </c>
      <c r="I29" s="1200" t="str">
        <f aca="false">IF(AND(J29="OK",K29="OK"),"OK","ERRORE")</f>
        <v>OK</v>
      </c>
      <c r="J29" s="1200" t="str">
        <f aca="false">IF(AND(C29&gt;0,D29=0,E29=0,F29=0,G29=0,H29=0),"KO","OK")</f>
        <v>OK</v>
      </c>
      <c r="K29" s="1200" t="str">
        <f aca="false">IF(AND(C29=0,OR(D29&gt;0,E29&gt;0,F29&gt;0,G29&gt;0,H29&gt;0)),"KO","OK")</f>
        <v>OK</v>
      </c>
      <c r="L29" s="1261" t="str">
        <f aca="false">IF(K29="KO",$K$5,IF(J29="KO",$J$5,""))</f>
        <v/>
      </c>
    </row>
    <row r="30" customFormat="false" ht="12.75" hidden="false" customHeight="false" outlineLevel="0" collapsed="false">
      <c r="A30" s="1101" t="str">
        <f aca="false">t1!A30</f>
        <v>POSIZIONE ECONOMICA DI ACCESSO C1</v>
      </c>
      <c r="B30" s="1102" t="str">
        <f aca="false">t1!B30</f>
        <v>056000</v>
      </c>
      <c r="C30" s="1198" t="n">
        <f aca="false">t11!U32+t11!V32</f>
        <v>347</v>
      </c>
      <c r="D30" s="1198" t="n">
        <f aca="false">t1!L30+t1!M30</f>
        <v>5</v>
      </c>
      <c r="E30" s="1198" t="n">
        <f aca="false">t3!M30+t3!N30+t3!O30+t3!P30+t3!Q30+t3!R30</f>
        <v>0</v>
      </c>
      <c r="F30" s="1198" t="n">
        <f aca="false">t4!AU30</f>
        <v>4</v>
      </c>
      <c r="G30" s="1116" t="n">
        <f aca="false">t4!AA50</f>
        <v>0</v>
      </c>
      <c r="H30" s="1198" t="n">
        <f aca="false">t5!S31+t5!T31</f>
        <v>1</v>
      </c>
      <c r="I30" s="1200" t="str">
        <f aca="false">IF(AND(J30="OK",K30="OK"),"OK","ERRORE")</f>
        <v>OK</v>
      </c>
      <c r="J30" s="1200" t="str">
        <f aca="false">IF(AND(C30&gt;0,D30=0,E30=0,F30=0,G30=0,H30=0),"KO","OK")</f>
        <v>OK</v>
      </c>
      <c r="K30" s="1200" t="str">
        <f aca="false">IF(AND(C30=0,OR(D30&gt;0,E30&gt;0,F30&gt;0,G30&gt;0,H30&gt;0)),"KO","OK")</f>
        <v>OK</v>
      </c>
      <c r="L30" s="1261" t="str">
        <f aca="false">IF(K30="KO",$K$5,IF(J30="KO",$J$5,""))</f>
        <v/>
      </c>
    </row>
    <row r="31" customFormat="false" ht="12.75" hidden="false" customHeight="false" outlineLevel="0" collapsed="false">
      <c r="A31" s="1101" t="str">
        <f aca="false">t1!A31</f>
        <v>POSIZ. ECON. B7 - PROFILO ACCESSO B3</v>
      </c>
      <c r="B31" s="1102" t="str">
        <f aca="false">t1!B31</f>
        <v>0B7A00</v>
      </c>
      <c r="C31" s="1198" t="n">
        <f aca="false">t11!U33+t11!V33</f>
        <v>282</v>
      </c>
      <c r="D31" s="1198" t="n">
        <f aca="false">t1!L31+t1!M31</f>
        <v>6</v>
      </c>
      <c r="E31" s="1198" t="n">
        <f aca="false">t3!M31+t3!N31+t3!O31+t3!P31+t3!Q31+t3!R31</f>
        <v>0</v>
      </c>
      <c r="F31" s="1198" t="n">
        <f aca="false">t4!AU31</f>
        <v>0</v>
      </c>
      <c r="G31" s="1116" t="n">
        <f aca="false">t4!AB50</f>
        <v>0</v>
      </c>
      <c r="H31" s="1198" t="n">
        <f aca="false">t5!S32+t5!T32</f>
        <v>0</v>
      </c>
      <c r="I31" s="1200" t="str">
        <f aca="false">IF(AND(J31="OK",K31="OK"),"OK","ERRORE")</f>
        <v>OK</v>
      </c>
      <c r="J31" s="1200" t="str">
        <f aca="false">IF(AND(C31&gt;0,D31=0,E31=0,F31=0,G31=0,H31=0),"KO","OK")</f>
        <v>OK</v>
      </c>
      <c r="K31" s="1200" t="str">
        <f aca="false">IF(AND(C31=0,OR(D31&gt;0,E31&gt;0,F31&gt;0,G31&gt;0,H31&gt;0)),"KO","OK")</f>
        <v>OK</v>
      </c>
      <c r="L31" s="1261" t="str">
        <f aca="false">IF(K31="KO",$K$5,IF(J31="KO",$J$5,""))</f>
        <v/>
      </c>
    </row>
    <row r="32" customFormat="false" ht="12.75" hidden="false" customHeight="false" outlineLevel="0" collapsed="false">
      <c r="A32" s="1101" t="str">
        <f aca="false">t1!A32</f>
        <v>POSIZ. ECON. B7 - PROFILO  ACCESSO B1</v>
      </c>
      <c r="B32" s="1102" t="str">
        <f aca="false">t1!B32</f>
        <v>0B7000</v>
      </c>
      <c r="C32" s="1198" t="n">
        <f aca="false">t11!U34+t11!V34</f>
        <v>0</v>
      </c>
      <c r="D32" s="1198" t="n">
        <f aca="false">t1!L32+t1!M32</f>
        <v>0</v>
      </c>
      <c r="E32" s="1198" t="n">
        <f aca="false">t3!M32+t3!N32+t3!O32+t3!P32+t3!Q32+t3!R32</f>
        <v>0</v>
      </c>
      <c r="F32" s="1198" t="n">
        <f aca="false">t4!AU32</f>
        <v>0</v>
      </c>
      <c r="G32" s="1116" t="n">
        <f aca="false">t4!AC50</f>
        <v>0</v>
      </c>
      <c r="H32" s="1198" t="n">
        <f aca="false">t5!S33+t5!T33</f>
        <v>0</v>
      </c>
      <c r="I32" s="1200" t="str">
        <f aca="false">IF(AND(J32="OK",K32="OK"),"OK","ERRORE")</f>
        <v>OK</v>
      </c>
      <c r="J32" s="1200" t="str">
        <f aca="false">IF(AND(C32&gt;0,D32=0,E32=0,F32=0,G32=0,H32=0),"KO","OK")</f>
        <v>OK</v>
      </c>
      <c r="K32" s="1200" t="str">
        <f aca="false">IF(AND(C32=0,OR(D32&gt;0,E32&gt;0,F32&gt;0,G32&gt;0,H32&gt;0)),"KO","OK")</f>
        <v>OK</v>
      </c>
      <c r="L32" s="1261" t="str">
        <f aca="false">IF(K32="KO",$K$5,IF(J32="KO",$J$5,""))</f>
        <v/>
      </c>
    </row>
    <row r="33" customFormat="false" ht="12.75" hidden="false" customHeight="false" outlineLevel="0" collapsed="false">
      <c r="A33" s="1101" t="str">
        <f aca="false">t1!A33</f>
        <v>POSIZ. ECON. B6 PROFILI ACCESSO B3</v>
      </c>
      <c r="B33" s="1102" t="str">
        <f aca="false">t1!B33</f>
        <v>038490</v>
      </c>
      <c r="C33" s="1198" t="n">
        <f aca="false">t11!U35+t11!V35</f>
        <v>0</v>
      </c>
      <c r="D33" s="1198" t="n">
        <f aca="false">t1!L33+t1!M33</f>
        <v>0</v>
      </c>
      <c r="E33" s="1198" t="n">
        <f aca="false">t3!M33+t3!N33+t3!O33+t3!P33+t3!Q33+t3!R33</f>
        <v>0</v>
      </c>
      <c r="F33" s="1198" t="n">
        <f aca="false">t4!AU33</f>
        <v>0</v>
      </c>
      <c r="G33" s="1116" t="n">
        <f aca="false">t4!AD50</f>
        <v>0</v>
      </c>
      <c r="H33" s="1198" t="n">
        <f aca="false">t5!S34+t5!T34</f>
        <v>0</v>
      </c>
      <c r="I33" s="1200" t="str">
        <f aca="false">IF(AND(J33="OK",K33="OK"),"OK","ERRORE")</f>
        <v>OK</v>
      </c>
      <c r="J33" s="1200" t="str">
        <f aca="false">IF(AND(C33&gt;0,D33=0,E33=0,F33=0,G33=0,H33=0),"KO","OK")</f>
        <v>OK</v>
      </c>
      <c r="K33" s="1200" t="str">
        <f aca="false">IF(AND(C33=0,OR(D33&gt;0,E33&gt;0,F33&gt;0,G33&gt;0,H33&gt;0)),"KO","OK")</f>
        <v>OK</v>
      </c>
      <c r="L33" s="1261" t="str">
        <f aca="false">IF(K33="KO",$K$5,IF(J33="KO",$J$5,""))</f>
        <v/>
      </c>
    </row>
    <row r="34" customFormat="false" ht="12.75" hidden="false" customHeight="false" outlineLevel="0" collapsed="false">
      <c r="A34" s="1101" t="str">
        <f aca="false">t1!A34</f>
        <v>POSIZ. ECON. B6 PROFILI ACCESSO B1</v>
      </c>
      <c r="B34" s="1102" t="str">
        <f aca="false">t1!B34</f>
        <v>038491</v>
      </c>
      <c r="C34" s="1198" t="n">
        <f aca="false">t11!U36+t11!V36</f>
        <v>0</v>
      </c>
      <c r="D34" s="1198" t="n">
        <f aca="false">t1!L34+t1!M34</f>
        <v>0</v>
      </c>
      <c r="E34" s="1198" t="n">
        <f aca="false">t3!M34+t3!N34+t3!O34+t3!P34+t3!Q34+t3!R34</f>
        <v>0</v>
      </c>
      <c r="F34" s="1198" t="n">
        <f aca="false">t4!AU34</f>
        <v>0</v>
      </c>
      <c r="G34" s="1116" t="n">
        <f aca="false">t4!AE50</f>
        <v>0</v>
      </c>
      <c r="H34" s="1198" t="n">
        <f aca="false">t5!S35+t5!T35</f>
        <v>0</v>
      </c>
      <c r="I34" s="1200" t="str">
        <f aca="false">IF(AND(J34="OK",K34="OK"),"OK","ERRORE")</f>
        <v>OK</v>
      </c>
      <c r="J34" s="1200" t="str">
        <f aca="false">IF(AND(C34&gt;0,D34=0,E34=0,F34=0,G34=0,H34=0),"KO","OK")</f>
        <v>OK</v>
      </c>
      <c r="K34" s="1200" t="str">
        <f aca="false">IF(AND(C34=0,OR(D34&gt;0,E34&gt;0,F34&gt;0,G34&gt;0,H34&gt;0)),"KO","OK")</f>
        <v>OK</v>
      </c>
      <c r="L34" s="1261" t="str">
        <f aca="false">IF(K34="KO",$K$5,IF(J34="KO",$J$5,""))</f>
        <v/>
      </c>
    </row>
    <row r="35" customFormat="false" ht="12.75" hidden="false" customHeight="false" outlineLevel="0" collapsed="false">
      <c r="A35" s="1101" t="str">
        <f aca="false">t1!A35</f>
        <v>POSIZ. ECON. B5 PROFILI ACCESSO B3</v>
      </c>
      <c r="B35" s="1102" t="str">
        <f aca="false">t1!B35</f>
        <v>037492</v>
      </c>
      <c r="C35" s="1198" t="n">
        <f aca="false">t11!U37+t11!V37</f>
        <v>2</v>
      </c>
      <c r="D35" s="1198" t="n">
        <f aca="false">t1!L35+t1!M35</f>
        <v>5</v>
      </c>
      <c r="E35" s="1198" t="n">
        <f aca="false">t3!M35+t3!N35+t3!O35+t3!P35+t3!Q35+t3!R35</f>
        <v>0</v>
      </c>
      <c r="F35" s="1198" t="n">
        <f aca="false">t4!AU35</f>
        <v>0</v>
      </c>
      <c r="G35" s="1116" t="n">
        <f aca="false">t4!AF50</f>
        <v>5</v>
      </c>
      <c r="H35" s="1198" t="n">
        <f aca="false">t5!S36+t5!T36</f>
        <v>0</v>
      </c>
      <c r="I35" s="1200" t="str">
        <f aca="false">IF(AND(J35="OK",K35="OK"),"OK","ERRORE")</f>
        <v>OK</v>
      </c>
      <c r="J35" s="1200" t="str">
        <f aca="false">IF(AND(C35&gt;0,D35=0,E35=0,F35=0,G35=0,H35=0),"KO","OK")</f>
        <v>OK</v>
      </c>
      <c r="K35" s="1200" t="str">
        <f aca="false">IF(AND(C35=0,OR(D35&gt;0,E35&gt;0,F35&gt;0,G35&gt;0,H35&gt;0)),"KO","OK")</f>
        <v>OK</v>
      </c>
      <c r="L35" s="1261" t="str">
        <f aca="false">IF(K35="KO",$K$5,IF(J35="KO",$J$5,""))</f>
        <v/>
      </c>
    </row>
    <row r="36" customFormat="false" ht="12.75" hidden="false" customHeight="false" outlineLevel="0" collapsed="false">
      <c r="A36" s="1101" t="str">
        <f aca="false">t1!A36</f>
        <v>POSIZ. ECON. B5 PROFILI ACCESSO B1</v>
      </c>
      <c r="B36" s="1102" t="str">
        <f aca="false">t1!B36</f>
        <v>037493</v>
      </c>
      <c r="C36" s="1198" t="n">
        <f aca="false">t11!U38+t11!V38</f>
        <v>0</v>
      </c>
      <c r="D36" s="1198" t="n">
        <f aca="false">t1!L36+t1!M36</f>
        <v>0</v>
      </c>
      <c r="E36" s="1198" t="n">
        <f aca="false">t3!M36+t3!N36+t3!O36+t3!P36+t3!Q36+t3!R36</f>
        <v>0</v>
      </c>
      <c r="F36" s="1198" t="n">
        <f aca="false">t4!AU36</f>
        <v>0</v>
      </c>
      <c r="G36" s="1116" t="n">
        <f aca="false">t4!AG50</f>
        <v>0</v>
      </c>
      <c r="H36" s="1198" t="n">
        <f aca="false">t5!S37+t5!T37</f>
        <v>0</v>
      </c>
      <c r="I36" s="1200" t="str">
        <f aca="false">IF(AND(J36="OK",K36="OK"),"OK","ERRORE")</f>
        <v>OK</v>
      </c>
      <c r="J36" s="1200" t="str">
        <f aca="false">IF(AND(C36&gt;0,D36=0,E36=0,F36=0,G36=0,H36=0),"KO","OK")</f>
        <v>OK</v>
      </c>
      <c r="K36" s="1200" t="str">
        <f aca="false">IF(AND(C36=0,OR(D36&gt;0,E36&gt;0,F36&gt;0,G36&gt;0,H36&gt;0)),"KO","OK")</f>
        <v>OK</v>
      </c>
      <c r="L36" s="1261" t="str">
        <f aca="false">IF(K36="KO",$K$5,IF(J36="KO",$J$5,""))</f>
        <v/>
      </c>
    </row>
    <row r="37" customFormat="false" ht="12.75" hidden="false" customHeight="false" outlineLevel="0" collapsed="false">
      <c r="A37" s="1101" t="str">
        <f aca="false">t1!A37</f>
        <v>POSIZ. ECON. B4 PROFILI ACCESSO B3</v>
      </c>
      <c r="B37" s="1102" t="str">
        <f aca="false">t1!B37</f>
        <v>036494</v>
      </c>
      <c r="C37" s="1198" t="n">
        <f aca="false">t11!U39+t11!V39</f>
        <v>486</v>
      </c>
      <c r="D37" s="1198" t="n">
        <f aca="false">t1!L37+t1!M37</f>
        <v>1</v>
      </c>
      <c r="E37" s="1198" t="n">
        <f aca="false">t3!M37+t3!N37+t3!O37+t3!P37+t3!Q37+t3!R37</f>
        <v>0</v>
      </c>
      <c r="F37" s="1198" t="n">
        <f aca="false">t4!AU37</f>
        <v>5</v>
      </c>
      <c r="G37" s="1116" t="n">
        <f aca="false">t4!AH50</f>
        <v>1</v>
      </c>
      <c r="H37" s="1198" t="n">
        <f aca="false">t5!S38+t5!T38</f>
        <v>0</v>
      </c>
      <c r="I37" s="1200" t="str">
        <f aca="false">IF(AND(J37="OK",K37="OK"),"OK","ERRORE")</f>
        <v>OK</v>
      </c>
      <c r="J37" s="1200" t="str">
        <f aca="false">IF(AND(C37&gt;0,D37=0,E37=0,F37=0,G37=0,H37=0),"KO","OK")</f>
        <v>OK</v>
      </c>
      <c r="K37" s="1200" t="str">
        <f aca="false">IF(AND(C37=0,OR(D37&gt;0,E37&gt;0,F37&gt;0,G37&gt;0,H37&gt;0)),"KO","OK")</f>
        <v>OK</v>
      </c>
      <c r="L37" s="1261" t="str">
        <f aca="false">IF(K37="KO",$K$5,IF(J37="KO",$J$5,""))</f>
        <v/>
      </c>
    </row>
    <row r="38" customFormat="false" ht="12.75" hidden="false" customHeight="false" outlineLevel="0" collapsed="false">
      <c r="A38" s="1101" t="str">
        <f aca="false">t1!A38</f>
        <v>POSIZ. ECON. B4 PROFILI ACCESSO B1</v>
      </c>
      <c r="B38" s="1102" t="str">
        <f aca="false">t1!B38</f>
        <v>036495</v>
      </c>
      <c r="C38" s="1198" t="n">
        <f aca="false">t11!U40+t11!V40</f>
        <v>1</v>
      </c>
      <c r="D38" s="1198" t="n">
        <f aca="false">t1!L38+t1!M38</f>
        <v>2</v>
      </c>
      <c r="E38" s="1198" t="n">
        <f aca="false">t3!M38+t3!N38+t3!O38+t3!P38+t3!Q38+t3!R38</f>
        <v>0</v>
      </c>
      <c r="F38" s="1198" t="n">
        <f aca="false">t4!AU38</f>
        <v>0</v>
      </c>
      <c r="G38" s="1116" t="n">
        <f aca="false">t4!AI50</f>
        <v>2</v>
      </c>
      <c r="H38" s="1198" t="n">
        <f aca="false">t5!S39+t5!T39</f>
        <v>0</v>
      </c>
      <c r="I38" s="1200" t="str">
        <f aca="false">IF(AND(J38="OK",K38="OK"),"OK","ERRORE")</f>
        <v>OK</v>
      </c>
      <c r="J38" s="1200" t="str">
        <f aca="false">IF(AND(C38&gt;0,D38=0,E38=0,F38=0,G38=0,H38=0),"KO","OK")</f>
        <v>OK</v>
      </c>
      <c r="K38" s="1200" t="str">
        <f aca="false">IF(AND(C38=0,OR(D38&gt;0,E38&gt;0,F38&gt;0,G38&gt;0,H38&gt;0)),"KO","OK")</f>
        <v>OK</v>
      </c>
      <c r="L38" s="1261" t="str">
        <f aca="false">IF(K38="KO",$K$5,IF(J38="KO",$J$5,""))</f>
        <v/>
      </c>
    </row>
    <row r="39" customFormat="false" ht="12.75" hidden="false" customHeight="false" outlineLevel="0" collapsed="false">
      <c r="A39" s="1101" t="str">
        <f aca="false">t1!A39</f>
        <v>POSIZIONE ECONOMICA DI ACCESSO B3</v>
      </c>
      <c r="B39" s="1102" t="str">
        <f aca="false">t1!B39</f>
        <v>055000</v>
      </c>
      <c r="C39" s="1198" t="n">
        <f aca="false">t11!U41+t11!V41</f>
        <v>39</v>
      </c>
      <c r="D39" s="1198" t="n">
        <f aca="false">t1!L39+t1!M39</f>
        <v>0</v>
      </c>
      <c r="E39" s="1198" t="n">
        <f aca="false">t3!M39+t3!N39+t3!O39+t3!P39+t3!Q39+t3!R39</f>
        <v>0</v>
      </c>
      <c r="F39" s="1198" t="n">
        <f aca="false">t4!AU39</f>
        <v>1</v>
      </c>
      <c r="G39" s="1116" t="n">
        <f aca="false">t4!AJ50</f>
        <v>0</v>
      </c>
      <c r="H39" s="1198" t="n">
        <f aca="false">t5!S40+t5!T40</f>
        <v>0</v>
      </c>
      <c r="I39" s="1200" t="str">
        <f aca="false">IF(AND(J39="OK",K39="OK"),"OK","ERRORE")</f>
        <v>OK</v>
      </c>
      <c r="J39" s="1200" t="str">
        <f aca="false">IF(AND(C39&gt;0,D39=0,E39=0,F39=0,G39=0,H39=0),"KO","OK")</f>
        <v>OK</v>
      </c>
      <c r="K39" s="1200" t="str">
        <f aca="false">IF(AND(C39=0,OR(D39&gt;0,E39&gt;0,F39&gt;0,G39&gt;0,H39&gt;0)),"KO","OK")</f>
        <v>OK</v>
      </c>
      <c r="L39" s="1261" t="str">
        <f aca="false">IF(K39="KO",$K$5,IF(J39="KO",$J$5,""))</f>
        <v/>
      </c>
    </row>
    <row r="40" customFormat="false" ht="12.75" hidden="false" customHeight="false" outlineLevel="0" collapsed="false">
      <c r="A40" s="1101" t="str">
        <f aca="false">t1!A40</f>
        <v>POSIZIONE ECONOMICA B3</v>
      </c>
      <c r="B40" s="1102" t="str">
        <f aca="false">t1!B40</f>
        <v>034000</v>
      </c>
      <c r="C40" s="1198" t="n">
        <f aca="false">t11!U42+t11!V42</f>
        <v>148</v>
      </c>
      <c r="D40" s="1198" t="n">
        <f aca="false">t1!L40+t1!M40</f>
        <v>2</v>
      </c>
      <c r="E40" s="1198" t="n">
        <f aca="false">t3!M40+t3!N40+t3!O40+t3!P40+t3!Q40+t3!R40</f>
        <v>0</v>
      </c>
      <c r="F40" s="1198" t="n">
        <f aca="false">t4!AU40</f>
        <v>2</v>
      </c>
      <c r="G40" s="1116" t="n">
        <f aca="false">t4!AK50</f>
        <v>1</v>
      </c>
      <c r="H40" s="1198" t="n">
        <f aca="false">t5!S41+t5!T41</f>
        <v>0</v>
      </c>
      <c r="I40" s="1200" t="str">
        <f aca="false">IF(AND(J40="OK",K40="OK"),"OK","ERRORE")</f>
        <v>OK</v>
      </c>
      <c r="J40" s="1200" t="str">
        <f aca="false">IF(AND(C40&gt;0,D40=0,E40=0,F40=0,G40=0,H40=0),"KO","OK")</f>
        <v>OK</v>
      </c>
      <c r="K40" s="1200" t="str">
        <f aca="false">IF(AND(C40=0,OR(D40&gt;0,E40&gt;0,F40&gt;0,G40&gt;0,H40&gt;0)),"KO","OK")</f>
        <v>OK</v>
      </c>
      <c r="L40" s="1261" t="str">
        <f aca="false">IF(K40="KO",$K$5,IF(J40="KO",$J$5,""))</f>
        <v/>
      </c>
    </row>
    <row r="41" customFormat="false" ht="12.75" hidden="false" customHeight="false" outlineLevel="0" collapsed="false">
      <c r="A41" s="1101" t="str">
        <f aca="false">t1!A41</f>
        <v>POSIZIONE ECONOMICA B2</v>
      </c>
      <c r="B41" s="1102" t="str">
        <f aca="false">t1!B41</f>
        <v>032000</v>
      </c>
      <c r="C41" s="1198" t="n">
        <f aca="false">t11!U43+t11!V43</f>
        <v>38</v>
      </c>
      <c r="D41" s="1198" t="n">
        <f aca="false">t1!L41+t1!M41</f>
        <v>2</v>
      </c>
      <c r="E41" s="1198" t="n">
        <f aca="false">t3!M41+t3!N41+t3!O41+t3!P41+t3!Q41+t3!R41</f>
        <v>0</v>
      </c>
      <c r="F41" s="1198" t="n">
        <f aca="false">t4!AU41</f>
        <v>1</v>
      </c>
      <c r="G41" s="1116" t="n">
        <f aca="false">t4!AL50</f>
        <v>2</v>
      </c>
      <c r="H41" s="1198" t="n">
        <f aca="false">t5!S42+t5!T42</f>
        <v>0</v>
      </c>
      <c r="I41" s="1200" t="str">
        <f aca="false">IF(AND(J41="OK",K41="OK"),"OK","ERRORE")</f>
        <v>OK</v>
      </c>
      <c r="J41" s="1200" t="str">
        <f aca="false">IF(AND(C41&gt;0,D41=0,E41=0,F41=0,G41=0,H41=0),"KO","OK")</f>
        <v>OK</v>
      </c>
      <c r="K41" s="1200" t="str">
        <f aca="false">IF(AND(C41=0,OR(D41&gt;0,E41&gt;0,F41&gt;0,G41&gt;0,H41&gt;0)),"KO","OK")</f>
        <v>OK</v>
      </c>
      <c r="L41" s="1261" t="str">
        <f aca="false">IF(K41="KO",$K$5,IF(J41="KO",$J$5,""))</f>
        <v/>
      </c>
    </row>
    <row r="42" customFormat="false" ht="12.75" hidden="false" customHeight="false" outlineLevel="0" collapsed="false">
      <c r="A42" s="1101" t="str">
        <f aca="false">t1!A42</f>
        <v>POSIZIONE ECONOMICA DI ACCESSO B1</v>
      </c>
      <c r="B42" s="1102" t="str">
        <f aca="false">t1!B42</f>
        <v>054000</v>
      </c>
      <c r="C42" s="1198" t="n">
        <f aca="false">t11!U44+t11!V44</f>
        <v>94</v>
      </c>
      <c r="D42" s="1198" t="n">
        <f aca="false">t1!L42+t1!M42</f>
        <v>0</v>
      </c>
      <c r="E42" s="1198" t="n">
        <f aca="false">t3!M42+t3!N42+t3!O42+t3!P42+t3!Q42+t3!R42</f>
        <v>0</v>
      </c>
      <c r="F42" s="1198" t="n">
        <f aca="false">t4!AU42</f>
        <v>2</v>
      </c>
      <c r="G42" s="1116" t="n">
        <f aca="false">t4!AM50</f>
        <v>0</v>
      </c>
      <c r="H42" s="1198" t="n">
        <f aca="false">t5!S43+t5!T43</f>
        <v>0</v>
      </c>
      <c r="I42" s="1200" t="str">
        <f aca="false">IF(AND(J42="OK",K42="OK"),"OK","ERRORE")</f>
        <v>OK</v>
      </c>
      <c r="J42" s="1200" t="str">
        <f aca="false">IF(AND(C42&gt;0,D42=0,E42=0,F42=0,G42=0,H42=0),"KO","OK")</f>
        <v>OK</v>
      </c>
      <c r="K42" s="1200" t="str">
        <f aca="false">IF(AND(C42=0,OR(D42&gt;0,E42&gt;0,F42&gt;0,G42&gt;0,H42&gt;0)),"KO","OK")</f>
        <v>OK</v>
      </c>
      <c r="L42" s="1261" t="str">
        <f aca="false">IF(K42="KO",$K$5,IF(J42="KO",$J$5,""))</f>
        <v/>
      </c>
    </row>
    <row r="43" customFormat="false" ht="12.75" hidden="false" customHeight="false" outlineLevel="0" collapsed="false">
      <c r="A43" s="1101" t="str">
        <f aca="false">t1!A43</f>
        <v>POSIZIONE ECONOMICA A5</v>
      </c>
      <c r="B43" s="1102" t="str">
        <f aca="false">t1!B43</f>
        <v>0A5000</v>
      </c>
      <c r="C43" s="1198" t="n">
        <f aca="false">t11!U45+t11!V45</f>
        <v>0</v>
      </c>
      <c r="D43" s="1198" t="n">
        <f aca="false">t1!L43+t1!M43</f>
        <v>0</v>
      </c>
      <c r="E43" s="1198" t="n">
        <f aca="false">t3!M43+t3!N43+t3!O43+t3!P43+t3!Q43+t3!R43</f>
        <v>0</v>
      </c>
      <c r="F43" s="1198" t="n">
        <f aca="false">t4!AU43</f>
        <v>0</v>
      </c>
      <c r="G43" s="1116" t="n">
        <f aca="false">t4!AN50</f>
        <v>0</v>
      </c>
      <c r="H43" s="1198" t="n">
        <f aca="false">t5!S44+t5!T44</f>
        <v>0</v>
      </c>
      <c r="I43" s="1200" t="str">
        <f aca="false">IF(AND(J43="OK",K43="OK"),"OK","ERRORE")</f>
        <v>OK</v>
      </c>
      <c r="J43" s="1200" t="str">
        <f aca="false">IF(AND(C43&gt;0,D43=0,E43=0,F43=0,G43=0,H43=0),"KO","OK")</f>
        <v>OK</v>
      </c>
      <c r="K43" s="1200" t="str">
        <f aca="false">IF(AND(C43=0,OR(D43&gt;0,E43&gt;0,F43&gt;0,G43&gt;0,H43&gt;0)),"KO","OK")</f>
        <v>OK</v>
      </c>
      <c r="L43" s="1261" t="str">
        <f aca="false">IF(K43="KO",$K$5,IF(J43="KO",$J$5,""))</f>
        <v/>
      </c>
    </row>
    <row r="44" customFormat="false" ht="12.75" hidden="false" customHeight="false" outlineLevel="0" collapsed="false">
      <c r="A44" s="1101" t="str">
        <f aca="false">t1!A44</f>
        <v>POSIZIONE ECONOMICA A4</v>
      </c>
      <c r="B44" s="1102" t="str">
        <f aca="false">t1!B44</f>
        <v>028000</v>
      </c>
      <c r="C44" s="1198" t="n">
        <f aca="false">t11!U46+t11!V46</f>
        <v>0</v>
      </c>
      <c r="D44" s="1198" t="n">
        <f aca="false">t1!L44+t1!M44</f>
        <v>0</v>
      </c>
      <c r="E44" s="1198" t="n">
        <f aca="false">t3!M44+t3!N44+t3!O44+t3!P44+t3!Q44+t3!R44</f>
        <v>0</v>
      </c>
      <c r="F44" s="1198" t="n">
        <f aca="false">t4!AU44</f>
        <v>0</v>
      </c>
      <c r="G44" s="1116" t="n">
        <f aca="false">t4!AO50</f>
        <v>0</v>
      </c>
      <c r="H44" s="1198" t="n">
        <f aca="false">t5!S45+t5!T45</f>
        <v>0</v>
      </c>
      <c r="I44" s="1200" t="str">
        <f aca="false">IF(AND(J44="OK",K44="OK"),"OK","ERRORE")</f>
        <v>OK</v>
      </c>
      <c r="J44" s="1200" t="str">
        <f aca="false">IF(AND(C44&gt;0,D44=0,E44=0,F44=0,G44=0,H44=0),"KO","OK")</f>
        <v>OK</v>
      </c>
      <c r="K44" s="1200" t="str">
        <f aca="false">IF(AND(C44=0,OR(D44&gt;0,E44&gt;0,F44&gt;0,G44&gt;0,H44&gt;0)),"KO","OK")</f>
        <v>OK</v>
      </c>
      <c r="L44" s="1261" t="str">
        <f aca="false">IF(K44="KO",$K$5,IF(J44="KO",$J$5,""))</f>
        <v/>
      </c>
    </row>
    <row r="45" customFormat="false" ht="12.75" hidden="false" customHeight="false" outlineLevel="0" collapsed="false">
      <c r="A45" s="1101" t="str">
        <f aca="false">t1!A45</f>
        <v>POSIZIONE ECONOMICA A3</v>
      </c>
      <c r="B45" s="1102" t="str">
        <f aca="false">t1!B45</f>
        <v>027000</v>
      </c>
      <c r="C45" s="1198" t="n">
        <f aca="false">t11!U47+t11!V47</f>
        <v>0</v>
      </c>
      <c r="D45" s="1198" t="n">
        <f aca="false">t1!L45+t1!M45</f>
        <v>0</v>
      </c>
      <c r="E45" s="1198" t="n">
        <f aca="false">t3!M45+t3!N45+t3!O45+t3!P45+t3!Q45+t3!R45</f>
        <v>0</v>
      </c>
      <c r="F45" s="1198" t="n">
        <f aca="false">t4!AU45</f>
        <v>0</v>
      </c>
      <c r="G45" s="1116" t="n">
        <f aca="false">t4!AP50</f>
        <v>0</v>
      </c>
      <c r="H45" s="1198" t="n">
        <f aca="false">t5!S46+t5!T46</f>
        <v>0</v>
      </c>
      <c r="I45" s="1200" t="str">
        <f aca="false">IF(AND(J45="OK",K45="OK"),"OK","ERRORE")</f>
        <v>OK</v>
      </c>
      <c r="J45" s="1200" t="str">
        <f aca="false">IF(AND(C45&gt;0,D45=0,E45=0,F45=0,G45=0,H45=0),"KO","OK")</f>
        <v>OK</v>
      </c>
      <c r="K45" s="1200" t="str">
        <f aca="false">IF(AND(C45=0,OR(D45&gt;0,E45&gt;0,F45&gt;0,G45&gt;0,H45&gt;0)),"KO","OK")</f>
        <v>OK</v>
      </c>
      <c r="L45" s="1261" t="str">
        <f aca="false">IF(K45="KO",$K$5,IF(J45="KO",$J$5,""))</f>
        <v/>
      </c>
    </row>
    <row r="46" customFormat="false" ht="12.75" hidden="false" customHeight="false" outlineLevel="0" collapsed="false">
      <c r="A46" s="1101" t="str">
        <f aca="false">t1!A46</f>
        <v>POSIZIONE ECONOMICA A2</v>
      </c>
      <c r="B46" s="1102" t="str">
        <f aca="false">t1!B46</f>
        <v>025000</v>
      </c>
      <c r="C46" s="1198" t="n">
        <f aca="false">t11!U48+t11!V48</f>
        <v>0</v>
      </c>
      <c r="D46" s="1198" t="n">
        <f aca="false">t1!L46+t1!M46</f>
        <v>0</v>
      </c>
      <c r="E46" s="1198" t="n">
        <f aca="false">t3!M46+t3!N46+t3!O46+t3!P46+t3!Q46+t3!R46</f>
        <v>0</v>
      </c>
      <c r="F46" s="1198" t="n">
        <f aca="false">t4!AU46</f>
        <v>0</v>
      </c>
      <c r="G46" s="1116" t="n">
        <f aca="false">t4!AQ50</f>
        <v>0</v>
      </c>
      <c r="H46" s="1198" t="n">
        <f aca="false">t5!S47+t5!T47</f>
        <v>0</v>
      </c>
      <c r="I46" s="1200" t="str">
        <f aca="false">IF(AND(J46="OK",K46="OK"),"OK","ERRORE")</f>
        <v>OK</v>
      </c>
      <c r="J46" s="1200" t="str">
        <f aca="false">IF(AND(C46&gt;0,D46=0,E46=0,F46=0,G46=0,H46=0),"KO","OK")</f>
        <v>OK</v>
      </c>
      <c r="K46" s="1200" t="str">
        <f aca="false">IF(AND(C46=0,OR(D46&gt;0,E46&gt;0,F46&gt;0,G46&gt;0,H46&gt;0)),"KO","OK")</f>
        <v>OK</v>
      </c>
      <c r="L46" s="1261" t="str">
        <f aca="false">IF(K46="KO",$K$5,IF(J46="KO",$J$5,""))</f>
        <v/>
      </c>
    </row>
    <row r="47" customFormat="false" ht="12.75" hidden="false" customHeight="false" outlineLevel="0" collapsed="false">
      <c r="A47" s="1101" t="str">
        <f aca="false">t1!A47</f>
        <v>POSIZIONE ECONOMICA DI ACCESSO A1</v>
      </c>
      <c r="B47" s="1102" t="str">
        <f aca="false">t1!B47</f>
        <v>053000</v>
      </c>
      <c r="C47" s="1198" t="n">
        <f aca="false">t11!U49+t11!V49</f>
        <v>0</v>
      </c>
      <c r="D47" s="1198" t="n">
        <f aca="false">t1!L47+t1!M47</f>
        <v>0</v>
      </c>
      <c r="E47" s="1198" t="n">
        <f aca="false">t3!M47+t3!N47+t3!O47+t3!P47+t3!Q47+t3!R47</f>
        <v>0</v>
      </c>
      <c r="F47" s="1198" t="n">
        <f aca="false">t4!AU47</f>
        <v>0</v>
      </c>
      <c r="G47" s="1116" t="n">
        <f aca="false">t4!AR50</f>
        <v>0</v>
      </c>
      <c r="H47" s="1198" t="n">
        <f aca="false">t5!S48+t5!T48</f>
        <v>0</v>
      </c>
      <c r="I47" s="1200" t="str">
        <f aca="false">IF(AND(J47="OK",K47="OK"),"OK","ERRORE")</f>
        <v>OK</v>
      </c>
      <c r="J47" s="1200" t="str">
        <f aca="false">IF(AND(C47&gt;0,D47=0,E47=0,F47=0,G47=0,H47=0),"KO","OK")</f>
        <v>OK</v>
      </c>
      <c r="K47" s="1200" t="str">
        <f aca="false">IF(AND(C47=0,OR(D47&gt;0,E47&gt;0,F47&gt;0,G47&gt;0,H47&gt;0)),"KO","OK")</f>
        <v>OK</v>
      </c>
      <c r="L47" s="1261" t="str">
        <f aca="false">IF(K47="KO",$K$5,IF(J47="KO",$J$5,""))</f>
        <v/>
      </c>
    </row>
    <row r="48" customFormat="false" ht="12.75" hidden="false" customHeight="false" outlineLevel="0" collapsed="false">
      <c r="A48" s="1101" t="str">
        <f aca="false">t1!A48</f>
        <v>CONTRATTISTI (a)</v>
      </c>
      <c r="B48" s="1102" t="str">
        <f aca="false">t1!B48</f>
        <v>000061</v>
      </c>
      <c r="C48" s="1198" t="n">
        <f aca="false">t11!U50+t11!V50</f>
        <v>0</v>
      </c>
      <c r="D48" s="1198" t="n">
        <f aca="false">t1!L48+t1!M48</f>
        <v>0</v>
      </c>
      <c r="E48" s="1198" t="n">
        <f aca="false">t3!M48+t3!N48+t3!O48+t3!P48+t3!Q48+t3!R48</f>
        <v>0</v>
      </c>
      <c r="F48" s="1198" t="n">
        <f aca="false">t4!AU48</f>
        <v>0</v>
      </c>
      <c r="G48" s="1116" t="n">
        <f aca="false">t4!AS50</f>
        <v>0</v>
      </c>
      <c r="H48" s="1198" t="n">
        <f aca="false">t5!S49+t5!T49</f>
        <v>0</v>
      </c>
      <c r="I48" s="1200" t="str">
        <f aca="false">IF(AND(J48="OK",K48="OK"),"OK","ERRORE")</f>
        <v>OK</v>
      </c>
      <c r="J48" s="1200" t="str">
        <f aca="false">IF(AND(C48&gt;0,D48=0,E48=0,F48=0,G48=0,H48=0),"KO","OK")</f>
        <v>OK</v>
      </c>
      <c r="K48" s="1200" t="str">
        <f aca="false">IF(AND(C48=0,OR(D48&gt;0,E48&gt;0,F48&gt;0,G48&gt;0,H48&gt;0)),"KO","OK")</f>
        <v>OK</v>
      </c>
      <c r="L48" s="1261" t="str">
        <f aca="false">IF(K48="KO",$K$5,IF(J48="KO",$J$5,""))</f>
        <v/>
      </c>
    </row>
    <row r="49" customFormat="false" ht="12.75" hidden="false" customHeight="false" outlineLevel="0" collapsed="false">
      <c r="A49" s="1101" t="str">
        <f aca="false">t1!A49</f>
        <v>COLLABORATORE A T.D. ART. 90 TUEL (b)</v>
      </c>
      <c r="B49" s="1102" t="str">
        <f aca="false">t1!B49</f>
        <v>000096</v>
      </c>
      <c r="C49" s="1198" t="n">
        <f aca="false">t11!U51+t11!V51</f>
        <v>0</v>
      </c>
      <c r="D49" s="1198" t="n">
        <f aca="false">t1!L49+t1!M49</f>
        <v>0</v>
      </c>
      <c r="E49" s="1198" t="n">
        <f aca="false">t3!M49+t3!N49+t3!O49+t3!P49+t3!Q49+t3!R49</f>
        <v>0</v>
      </c>
      <c r="F49" s="1198" t="n">
        <f aca="false">t4!AU49</f>
        <v>0</v>
      </c>
      <c r="G49" s="1116" t="n">
        <f aca="false">t4!AT50</f>
        <v>0</v>
      </c>
      <c r="H49" s="1198" t="n">
        <f aca="false">t5!S50+t5!T50</f>
        <v>0</v>
      </c>
      <c r="I49" s="1200" t="str">
        <f aca="false">IF(AND(J49="OK",K49="OK"),"OK","ERRORE")</f>
        <v>OK</v>
      </c>
      <c r="J49" s="1200" t="str">
        <f aca="false">IF(AND(C49&gt;0,D49=0,E49=0,F49=0,G49=0,H49=0),"KO","OK")</f>
        <v>OK</v>
      </c>
      <c r="K49" s="1200" t="str">
        <f aca="false">IF(AND(C49=0,OR(D49&gt;0,E49&gt;0,F49&gt;0,G49&gt;0,H49&gt;0)),"KO","OK")</f>
        <v>OK</v>
      </c>
      <c r="L49" s="1261" t="str">
        <f aca="false">IF(K49="KO",$K$5,IF(J49="KO",$J$5,""))</f>
        <v/>
      </c>
    </row>
  </sheetData>
  <sheetProtection sheet="true" password="ea98" formatColumns="false" selectLockedCells="true" selectUnlockedCells="true"/>
  <mergeCells count="2">
    <mergeCell ref="A1:L1"/>
    <mergeCell ref="D2:K2"/>
  </mergeCells>
  <printOptions headings="false" gridLines="false" gridLinesSet="true" horizontalCentered="true" verticalCentered="false"/>
  <pageMargins left="0.2" right="0.2" top="0.196527777777778" bottom="0.1576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true" showRowColHeaders="true" showZeros="true" rightToLeft="false" tabSelected="false" showOutlineSymbols="true" defaultGridColor="true" view="normal" topLeftCell="A36" colorId="64" zoomScale="75" zoomScaleNormal="75" zoomScalePageLayoutView="100" workbookViewId="0">
      <selection pane="topLeft" activeCell="F37" activeCellId="0" sqref="F37"/>
    </sheetView>
  </sheetViews>
  <sheetFormatPr defaultColWidth="12.82421875" defaultRowHeight="16.5" zeroHeight="false" outlineLevelRow="0" outlineLevelCol="0"/>
  <cols>
    <col collapsed="false" customWidth="true" hidden="false" outlineLevel="0" max="1" min="1" style="94" width="6.82"/>
    <col collapsed="false" customWidth="true" hidden="false" outlineLevel="0" max="2" min="2" style="128" width="25.82"/>
    <col collapsed="false" customWidth="true" hidden="false" outlineLevel="0" max="3" min="3" style="128" width="5.5"/>
    <col collapsed="false" customWidth="true" hidden="false" outlineLevel="0" max="4" min="4" style="128" width="56.16"/>
    <col collapsed="false" customWidth="true" hidden="false" outlineLevel="0" max="5" min="5" style="128" width="22.49"/>
    <col collapsed="false" customWidth="true" hidden="false" outlineLevel="0" max="6" min="6" style="128" width="23.15"/>
    <col collapsed="false" customWidth="true" hidden="false" outlineLevel="0" max="7" min="7" style="128" width="21.49"/>
    <col collapsed="false" customWidth="true" hidden="false" outlineLevel="0" max="8" min="8" style="164" width="89.82"/>
    <col collapsed="false" customWidth="true" hidden="true" outlineLevel="0" max="9" min="9" style="165" width="4.99"/>
    <col collapsed="false" customWidth="true" hidden="true" outlineLevel="0" max="10" min="10" style="129" width="11.16"/>
    <col collapsed="false" customWidth="false" hidden="true" outlineLevel="0" max="11" min="11" style="129" width="12.82"/>
    <col collapsed="false" customWidth="false" hidden="false" outlineLevel="0" max="257" min="12" style="129" width="12.82"/>
  </cols>
  <sheetData>
    <row r="1" customFormat="false" ht="62.25" hidden="false" customHeight="true" outlineLevel="0" collapsed="false">
      <c r="B1" s="98"/>
      <c r="C1" s="98"/>
      <c r="D1" s="98"/>
      <c r="E1" s="98"/>
      <c r="F1" s="98"/>
      <c r="G1" s="98"/>
      <c r="H1" s="166" t="s">
        <v>123</v>
      </c>
      <c r="I1" s="95"/>
    </row>
    <row r="2" customFormat="false" ht="26.25" hidden="false" customHeight="true" outlineLevel="0" collapsed="false">
      <c r="A2" s="167"/>
      <c r="B2" s="133"/>
      <c r="C2" s="133"/>
      <c r="D2" s="134" t="str">
        <f aca="false">t1!A1</f>
        <v>COMPARTO REGIONI ED AUTONOMIE LOCALI - anno 2017</v>
      </c>
      <c r="E2" s="133"/>
      <c r="F2" s="133"/>
      <c r="G2" s="133"/>
      <c r="H2" s="168"/>
      <c r="I2" s="95"/>
    </row>
    <row r="3" customFormat="false" ht="16.5" hidden="false" customHeight="false" outlineLevel="0" collapsed="false">
      <c r="B3" s="169"/>
      <c r="C3" s="169"/>
      <c r="D3" s="169"/>
      <c r="E3" s="169"/>
      <c r="F3" s="169"/>
      <c r="G3" s="169"/>
      <c r="H3" s="170"/>
      <c r="I3" s="95"/>
    </row>
    <row r="4" customFormat="false" ht="16.5" hidden="true" customHeight="false" outlineLevel="0" collapsed="false">
      <c r="B4" s="146"/>
      <c r="C4" s="152"/>
      <c r="D4" s="146"/>
      <c r="E4" s="146"/>
      <c r="F4" s="140" t="s">
        <v>142</v>
      </c>
      <c r="G4" s="146"/>
      <c r="H4" s="170"/>
      <c r="I4" s="95"/>
    </row>
    <row r="5" customFormat="false" ht="16.5" hidden="true" customHeight="false" outlineLevel="0" collapsed="false">
      <c r="B5" s="146"/>
      <c r="C5" s="152"/>
      <c r="D5" s="146"/>
      <c r="E5" s="146"/>
      <c r="F5" s="171"/>
      <c r="G5" s="146"/>
      <c r="H5" s="170"/>
      <c r="I5" s="95"/>
    </row>
    <row r="6" customFormat="false" ht="17.25" hidden="true" customHeight="true" outlineLevel="0" collapsed="false">
      <c r="A6" s="94" t="s">
        <v>125</v>
      </c>
      <c r="B6" s="172" t="s">
        <v>143</v>
      </c>
      <c r="C6" s="173"/>
      <c r="D6" s="98"/>
      <c r="E6" s="98"/>
      <c r="F6" s="143"/>
      <c r="G6" s="98"/>
      <c r="H6" s="170"/>
      <c r="I6" s="95"/>
    </row>
    <row r="7" customFormat="false" ht="17.25" hidden="true" customHeight="true" outlineLevel="0" collapsed="false">
      <c r="B7" s="146"/>
      <c r="C7" s="152"/>
      <c r="D7" s="146"/>
      <c r="E7" s="146"/>
      <c r="F7" s="146"/>
      <c r="G7" s="146"/>
      <c r="H7" s="170"/>
      <c r="I7" s="95"/>
    </row>
    <row r="8" customFormat="false" ht="15" hidden="true" customHeight="true" outlineLevel="0" collapsed="false">
      <c r="A8" s="94" t="s">
        <v>130</v>
      </c>
      <c r="B8" s="174" t="s">
        <v>144</v>
      </c>
      <c r="C8" s="152"/>
      <c r="D8" s="146"/>
      <c r="E8" s="146"/>
      <c r="F8" s="143"/>
      <c r="G8" s="146"/>
      <c r="H8" s="170"/>
      <c r="I8" s="95"/>
    </row>
    <row r="9" customFormat="false" ht="15" hidden="true" customHeight="true" outlineLevel="0" collapsed="false">
      <c r="B9" s="175"/>
      <c r="C9" s="152"/>
      <c r="D9" s="146"/>
      <c r="E9" s="146"/>
      <c r="F9" s="146"/>
      <c r="G9" s="146"/>
      <c r="H9" s="170"/>
      <c r="I9" s="95"/>
    </row>
    <row r="10" customFormat="false" ht="17.25" hidden="false" customHeight="true" outlineLevel="0" collapsed="false">
      <c r="B10" s="146"/>
      <c r="C10" s="152"/>
      <c r="D10" s="146"/>
      <c r="E10" s="146"/>
      <c r="F10" s="140" t="s">
        <v>145</v>
      </c>
      <c r="G10" s="140" t="s">
        <v>146</v>
      </c>
      <c r="H10" s="170"/>
      <c r="I10" s="95"/>
    </row>
    <row r="11" customFormat="false" ht="20.25" hidden="false" customHeight="true" outlineLevel="0" collapsed="false">
      <c r="A11" s="94" t="s">
        <v>52</v>
      </c>
      <c r="B11" s="176" t="s">
        <v>147</v>
      </c>
      <c r="C11" s="152"/>
      <c r="D11" s="146"/>
      <c r="E11" s="146"/>
      <c r="F11" s="177"/>
      <c r="G11" s="177"/>
      <c r="H11" s="178" t="str">
        <f aca="false">IF(I11=0,"RISPOSTA OBBLIGATORIA","")</f>
        <v>RISPOSTA OBBLIGATORIA</v>
      </c>
      <c r="I11" s="95" t="n">
        <v>0</v>
      </c>
      <c r="J11" s="129" t="str">
        <f aca="false">IF(I11=1,"VERO",IF(I11=2,"FALSO",""))</f>
        <v/>
      </c>
      <c r="N11" s="179"/>
    </row>
    <row r="12" customFormat="false" ht="15" hidden="false" customHeight="true" outlineLevel="0" collapsed="false">
      <c r="A12" s="180"/>
      <c r="B12" s="180"/>
      <c r="C12" s="180"/>
      <c r="D12" s="180"/>
      <c r="E12" s="180"/>
      <c r="F12" s="226"/>
      <c r="G12" s="226"/>
      <c r="H12" s="181"/>
      <c r="I12" s="74"/>
    </row>
    <row r="13" customFormat="false" ht="15" hidden="false" customHeight="true" outlineLevel="0" collapsed="false">
      <c r="B13" s="98"/>
      <c r="C13" s="98"/>
      <c r="D13" s="98"/>
      <c r="E13" s="98"/>
      <c r="F13" s="140" t="s">
        <v>145</v>
      </c>
      <c r="G13" s="140" t="s">
        <v>146</v>
      </c>
      <c r="H13" s="170"/>
      <c r="I13" s="95"/>
    </row>
    <row r="14" customFormat="false" ht="20.25" hidden="true" customHeight="true" outlineLevel="0" collapsed="false">
      <c r="B14" s="176"/>
      <c r="C14" s="146"/>
      <c r="D14" s="226"/>
      <c r="E14" s="226"/>
      <c r="F14" s="183"/>
      <c r="G14" s="183"/>
      <c r="H14" s="178"/>
      <c r="I14" s="95"/>
    </row>
    <row r="15" customFormat="false" ht="15" hidden="true" customHeight="true" outlineLevel="0" collapsed="false">
      <c r="B15" s="98"/>
      <c r="C15" s="98"/>
      <c r="D15" s="98"/>
      <c r="E15" s="98"/>
      <c r="F15" s="171"/>
      <c r="G15" s="171"/>
      <c r="H15" s="170"/>
      <c r="I15" s="95"/>
    </row>
    <row r="16" customFormat="false" ht="20.25" hidden="true" customHeight="true" outlineLevel="0" collapsed="false">
      <c r="B16" s="227"/>
      <c r="C16" s="98"/>
      <c r="D16" s="98"/>
      <c r="E16" s="98"/>
      <c r="F16" s="146"/>
      <c r="G16" s="146"/>
      <c r="H16" s="178"/>
      <c r="I16" s="95"/>
      <c r="N16" s="179"/>
    </row>
    <row r="17" customFormat="false" ht="15" hidden="true" customHeight="true" outlineLevel="0" collapsed="false">
      <c r="B17" s="98"/>
      <c r="C17" s="98"/>
      <c r="D17" s="98"/>
      <c r="E17" s="98"/>
      <c r="F17" s="98"/>
      <c r="G17" s="98"/>
      <c r="H17" s="170"/>
      <c r="I17" s="95"/>
    </row>
    <row r="18" customFormat="false" ht="43.5" hidden="false" customHeight="true" outlineLevel="0" collapsed="false">
      <c r="A18" s="94" t="s">
        <v>149</v>
      </c>
      <c r="B18" s="157" t="s">
        <v>150</v>
      </c>
      <c r="C18" s="157"/>
      <c r="D18" s="157"/>
      <c r="E18" s="157"/>
      <c r="F18" s="177"/>
      <c r="G18" s="177"/>
      <c r="H18" s="178" t="str">
        <f aca="false">IF(I18=0,"RISPOSTA OBBLIGATORIA","")</f>
        <v>RISPOSTA OBBLIGATORIA</v>
      </c>
      <c r="I18" s="95" t="n">
        <v>0</v>
      </c>
      <c r="J18" s="129" t="str">
        <f aca="false">IF(I18=1,"VERO",IF(I18=2,"FALSO",""))</f>
        <v/>
      </c>
      <c r="N18" s="179"/>
    </row>
    <row r="19" customFormat="false" ht="15" hidden="false" customHeight="true" outlineLevel="0" collapsed="false">
      <c r="B19" s="98"/>
      <c r="C19" s="98"/>
      <c r="D19" s="98"/>
      <c r="E19" s="98"/>
      <c r="F19" s="98"/>
      <c r="G19" s="98"/>
      <c r="H19" s="170"/>
      <c r="I19" s="95"/>
    </row>
    <row r="20" customFormat="false" ht="43.5" hidden="false" customHeight="true" outlineLevel="0" collapsed="false">
      <c r="A20" s="94" t="s">
        <v>151</v>
      </c>
      <c r="B20" s="185" t="s">
        <v>152</v>
      </c>
      <c r="C20" s="185"/>
      <c r="D20" s="185"/>
      <c r="E20" s="185"/>
      <c r="F20" s="177"/>
      <c r="G20" s="177"/>
      <c r="H20" s="178" t="str">
        <f aca="false">IF(I20=0,"RISPOSTA OBBLIGATORIA","")</f>
        <v>RISPOSTA OBBLIGATORIA</v>
      </c>
      <c r="I20" s="95" t="n">
        <v>0</v>
      </c>
      <c r="J20" s="129" t="str">
        <f aca="false">IF(I20=1,"VERO",IF(I20=2,"FALSO",""))</f>
        <v/>
      </c>
      <c r="N20" s="179"/>
    </row>
    <row r="21" customFormat="false" ht="15" hidden="false" customHeight="true" outlineLevel="0" collapsed="false">
      <c r="B21" s="146"/>
      <c r="C21" s="98"/>
      <c r="D21" s="98"/>
      <c r="E21" s="98"/>
      <c r="F21" s="98"/>
      <c r="G21" s="98"/>
      <c r="H21" s="170"/>
      <c r="I21" s="95"/>
    </row>
    <row r="22" customFormat="false" ht="31.5" hidden="false" customHeight="true" outlineLevel="0" collapsed="false">
      <c r="A22" s="94" t="s">
        <v>153</v>
      </c>
      <c r="B22" s="185" t="s">
        <v>209</v>
      </c>
      <c r="C22" s="185"/>
      <c r="D22" s="185"/>
      <c r="E22" s="185"/>
      <c r="F22" s="177"/>
      <c r="G22" s="177"/>
      <c r="H22" s="178" t="str">
        <f aca="false">IF(I22=0,"RISPOSTA OBBLIGATORIA","")</f>
        <v>RISPOSTA OBBLIGATORIA</v>
      </c>
      <c r="I22" s="95" t="n">
        <v>0</v>
      </c>
      <c r="J22" s="129" t="str">
        <f aca="false">IF(I22=1,"VERO",IF(I22=2,"FALSO",""))</f>
        <v/>
      </c>
      <c r="N22" s="179"/>
    </row>
    <row r="23" customFormat="false" ht="15" hidden="true" customHeight="true" outlineLevel="0" collapsed="false">
      <c r="B23" s="146"/>
      <c r="C23" s="98"/>
      <c r="D23" s="98"/>
      <c r="E23" s="98"/>
      <c r="F23" s="98"/>
      <c r="G23" s="98"/>
      <c r="H23" s="170"/>
      <c r="I23" s="95"/>
    </row>
    <row r="24" customFormat="false" ht="20.25" hidden="true" customHeight="true" outlineLevel="0" collapsed="false">
      <c r="B24" s="98"/>
      <c r="C24" s="98"/>
      <c r="D24" s="98"/>
      <c r="E24" s="98"/>
      <c r="F24" s="98"/>
      <c r="G24" s="98"/>
      <c r="H24" s="170"/>
      <c r="I24" s="0"/>
      <c r="N24" s="179"/>
    </row>
    <row r="25" customFormat="false" ht="15" hidden="true" customHeight="true" outlineLevel="0" collapsed="false">
      <c r="B25" s="98"/>
      <c r="C25" s="98"/>
      <c r="D25" s="98"/>
      <c r="E25" s="98"/>
      <c r="F25" s="98"/>
      <c r="G25" s="98"/>
      <c r="H25" s="170"/>
      <c r="I25" s="0"/>
    </row>
    <row r="26" customFormat="false" ht="15" hidden="true" customHeight="true" outlineLevel="0" collapsed="false">
      <c r="B26" s="98"/>
      <c r="C26" s="98"/>
      <c r="D26" s="98"/>
      <c r="E26" s="98"/>
      <c r="F26" s="98"/>
      <c r="G26" s="98"/>
      <c r="H26" s="170"/>
      <c r="I26" s="0"/>
    </row>
    <row r="27" customFormat="false" ht="15" hidden="true" customHeight="true" outlineLevel="0" collapsed="false">
      <c r="B27" s="98"/>
      <c r="C27" s="98"/>
      <c r="D27" s="98"/>
      <c r="E27" s="98"/>
      <c r="F27" s="98"/>
      <c r="G27" s="98"/>
      <c r="H27" s="170"/>
      <c r="I27" s="0"/>
    </row>
    <row r="28" customFormat="false" ht="15" hidden="true" customHeight="true" outlineLevel="0" collapsed="false">
      <c r="B28" s="98"/>
      <c r="C28" s="98"/>
      <c r="D28" s="98"/>
      <c r="E28" s="98"/>
      <c r="F28" s="98"/>
      <c r="G28" s="98"/>
      <c r="H28" s="170"/>
      <c r="I28" s="0"/>
    </row>
    <row r="29" customFormat="false" ht="15" hidden="true" customHeight="true" outlineLevel="0" collapsed="false">
      <c r="B29" s="98"/>
      <c r="C29" s="98"/>
      <c r="D29" s="98"/>
      <c r="E29" s="98"/>
      <c r="F29" s="98"/>
      <c r="G29" s="98"/>
      <c r="H29" s="170"/>
      <c r="I29" s="0"/>
    </row>
    <row r="30" customFormat="false" ht="15" hidden="false" customHeight="true" outlineLevel="0" collapsed="false">
      <c r="B30" s="98"/>
      <c r="C30" s="98"/>
      <c r="D30" s="98"/>
      <c r="E30" s="98"/>
      <c r="F30" s="98"/>
      <c r="G30" s="98"/>
      <c r="H30" s="170"/>
      <c r="I30" s="95"/>
    </row>
    <row r="31" customFormat="false" ht="15" hidden="true" customHeight="true" outlineLevel="0" collapsed="false">
      <c r="B31" s="98"/>
      <c r="C31" s="98"/>
      <c r="D31" s="98"/>
      <c r="E31" s="98"/>
      <c r="F31" s="140" t="s">
        <v>145</v>
      </c>
      <c r="G31" s="140" t="s">
        <v>146</v>
      </c>
      <c r="H31" s="170"/>
      <c r="I31" s="95"/>
    </row>
    <row r="32" customFormat="false" ht="31.5" hidden="false" customHeight="true" outlineLevel="0" collapsed="false">
      <c r="A32" s="94" t="s">
        <v>161</v>
      </c>
      <c r="B32" s="228" t="s">
        <v>162</v>
      </c>
      <c r="C32" s="228"/>
      <c r="D32" s="228"/>
      <c r="E32" s="228"/>
      <c r="F32" s="177"/>
      <c r="G32" s="177"/>
      <c r="H32" s="178" t="str">
        <f aca="false">IF(I32=0,"RISPOSTA OBBLIGATORIA","")</f>
        <v>RISPOSTA OBBLIGATORIA</v>
      </c>
      <c r="I32" s="95" t="n">
        <v>0</v>
      </c>
      <c r="J32" s="129" t="str">
        <f aca="false">IF(I32=1,"VERO",IF(I32=2,"FALSO",""))</f>
        <v/>
      </c>
      <c r="N32" s="179"/>
    </row>
    <row r="33" customFormat="false" ht="15" hidden="false" customHeight="true" outlineLevel="0" collapsed="false">
      <c r="B33" s="98"/>
      <c r="C33" s="98"/>
      <c r="D33" s="98"/>
      <c r="E33" s="98"/>
      <c r="F33" s="98"/>
      <c r="G33" s="98"/>
      <c r="H33" s="170"/>
      <c r="I33" s="95"/>
    </row>
    <row r="34" customFormat="false" ht="20.25" hidden="false" customHeight="true" outlineLevel="0" collapsed="false">
      <c r="A34" s="94" t="s">
        <v>163</v>
      </c>
      <c r="B34" s="227" t="s">
        <v>164</v>
      </c>
      <c r="C34" s="98"/>
      <c r="D34" s="98"/>
      <c r="E34" s="98"/>
      <c r="F34" s="177"/>
      <c r="G34" s="177"/>
      <c r="H34" s="178" t="str">
        <f aca="false">IF(I34=0,"RISPOSTA OBBLIGATORIA","")</f>
        <v>RISPOSTA OBBLIGATORIA</v>
      </c>
      <c r="I34" s="95" t="n">
        <v>0</v>
      </c>
      <c r="J34" s="129" t="str">
        <f aca="false">IF(I34=1,"VERO",IF(I34=2,"FALSO",""))</f>
        <v/>
      </c>
      <c r="N34" s="179"/>
    </row>
    <row r="35" customFormat="false" ht="15" hidden="false" customHeight="true" outlineLevel="0" collapsed="false">
      <c r="B35" s="98"/>
      <c r="C35" s="98"/>
      <c r="D35" s="98"/>
      <c r="E35" s="98"/>
      <c r="F35" s="98"/>
      <c r="G35" s="98"/>
      <c r="H35" s="170"/>
      <c r="I35" s="95"/>
    </row>
    <row r="36" customFormat="false" ht="15" hidden="false" customHeight="true" outlineLevel="0" collapsed="false">
      <c r="B36" s="98"/>
      <c r="C36" s="98"/>
      <c r="D36" s="98"/>
      <c r="E36" s="98"/>
      <c r="F36" s="140" t="s">
        <v>142</v>
      </c>
      <c r="G36" s="98"/>
      <c r="H36" s="170"/>
      <c r="I36" s="95"/>
    </row>
    <row r="37" customFormat="false" ht="33" hidden="false" customHeight="true" outlineLevel="0" collapsed="false">
      <c r="A37" s="94" t="s">
        <v>165</v>
      </c>
      <c r="B37" s="182" t="s">
        <v>210</v>
      </c>
      <c r="C37" s="182"/>
      <c r="D37" s="182"/>
      <c r="E37" s="182"/>
      <c r="F37" s="229"/>
      <c r="G37" s="200" t="str">
        <f aca="false">IF(F37=0,"RISPOSTA OBBLIGATORIA","")</f>
        <v>RISPOSTA OBBLIGATORIA</v>
      </c>
      <c r="H37" s="200"/>
      <c r="I37" s="95"/>
    </row>
    <row r="38" customFormat="false" ht="15" hidden="false" customHeight="true" outlineLevel="0" collapsed="false">
      <c r="B38" s="98"/>
      <c r="C38" s="98"/>
      <c r="D38" s="98"/>
      <c r="E38" s="98"/>
      <c r="F38" s="98"/>
      <c r="G38" s="98"/>
      <c r="H38" s="170"/>
      <c r="I38" s="95"/>
    </row>
    <row r="39" customFormat="false" ht="15" hidden="false" customHeight="true" outlineLevel="0" collapsed="false">
      <c r="B39" s="98"/>
      <c r="C39" s="98"/>
      <c r="D39" s="98"/>
      <c r="E39" s="98"/>
      <c r="F39" s="140" t="s">
        <v>124</v>
      </c>
      <c r="G39" s="98"/>
      <c r="H39" s="170"/>
      <c r="I39" s="95"/>
    </row>
    <row r="40" customFormat="false" ht="15" hidden="true" customHeight="true" outlineLevel="0" collapsed="false">
      <c r="B40" s="172"/>
      <c r="C40" s="173"/>
      <c r="D40" s="98"/>
      <c r="E40" s="98"/>
      <c r="F40" s="143"/>
      <c r="G40" s="98"/>
      <c r="H40" s="170"/>
      <c r="I40" s="95"/>
    </row>
    <row r="41" customFormat="false" ht="15" hidden="true" customHeight="true" outlineLevel="0" collapsed="false">
      <c r="B41" s="98"/>
      <c r="C41" s="98"/>
      <c r="D41" s="98"/>
      <c r="E41" s="98"/>
      <c r="F41" s="98"/>
      <c r="G41" s="98"/>
      <c r="H41" s="170"/>
      <c r="I41" s="95"/>
    </row>
    <row r="42" customFormat="false" ht="15" hidden="true" customHeight="true" outlineLevel="0" collapsed="false">
      <c r="B42" s="176"/>
      <c r="C42" s="98"/>
      <c r="D42" s="98"/>
      <c r="E42" s="98"/>
      <c r="F42" s="143"/>
      <c r="G42" s="98"/>
      <c r="H42" s="170"/>
      <c r="I42" s="95"/>
    </row>
    <row r="43" customFormat="false" ht="15" hidden="true" customHeight="true" outlineLevel="0" collapsed="false">
      <c r="B43" s="98"/>
      <c r="C43" s="98"/>
      <c r="D43" s="98"/>
      <c r="E43" s="98"/>
      <c r="F43" s="98"/>
      <c r="G43" s="98"/>
      <c r="H43" s="170"/>
      <c r="I43" s="95"/>
    </row>
    <row r="44" customFormat="false" ht="28.5" hidden="false" customHeight="true" outlineLevel="0" collapsed="false">
      <c r="A44" s="94" t="s">
        <v>171</v>
      </c>
      <c r="B44" s="204" t="s">
        <v>172</v>
      </c>
      <c r="C44" s="204"/>
      <c r="D44" s="204"/>
      <c r="E44" s="204"/>
      <c r="F44" s="143" t="n">
        <v>0</v>
      </c>
      <c r="G44" s="200" t="str">
        <f aca="false">IF(F44="","RISPOSTA OBBLIGATORIA","")</f>
        <v/>
      </c>
      <c r="H44" s="200"/>
      <c r="I44" s="95"/>
    </row>
    <row r="45" customFormat="false" ht="15" hidden="false" customHeight="true" outlineLevel="0" collapsed="false">
      <c r="B45" s="98"/>
      <c r="C45" s="98"/>
      <c r="D45" s="98"/>
      <c r="E45" s="98"/>
      <c r="F45" s="87"/>
      <c r="G45" s="98"/>
      <c r="H45" s="170"/>
      <c r="I45" s="95"/>
    </row>
    <row r="46" customFormat="false" ht="15" hidden="false" customHeight="true" outlineLevel="0" collapsed="false">
      <c r="B46" s="98"/>
      <c r="C46" s="98"/>
      <c r="D46" s="98"/>
      <c r="E46" s="98"/>
      <c r="F46" s="140" t="s">
        <v>145</v>
      </c>
      <c r="G46" s="140" t="s">
        <v>146</v>
      </c>
      <c r="H46" s="170"/>
      <c r="I46" s="201"/>
    </row>
    <row r="47" customFormat="false" ht="31.15" hidden="false" customHeight="true" outlineLevel="0" collapsed="false">
      <c r="A47" s="94" t="s">
        <v>173</v>
      </c>
      <c r="B47" s="182" t="s">
        <v>174</v>
      </c>
      <c r="C47" s="182"/>
      <c r="D47" s="182"/>
      <c r="E47" s="182"/>
      <c r="F47" s="202"/>
      <c r="G47" s="203"/>
      <c r="H47" s="178" t="str">
        <f aca="false">IF(I47=0,"RISPOSTA OBBLIGATORIA","")</f>
        <v>RISPOSTA OBBLIGATORIA</v>
      </c>
      <c r="I47" s="95" t="n">
        <v>0</v>
      </c>
      <c r="J47" s="129" t="str">
        <f aca="false">IF(I47=1,"VERO",IF(I47=2,"FALSO",""))</f>
        <v/>
      </c>
    </row>
    <row r="48" customFormat="false" ht="22.9" hidden="false" customHeight="true" outlineLevel="0" collapsed="false">
      <c r="B48" s="205"/>
      <c r="C48" s="206" t="s">
        <v>175</v>
      </c>
      <c r="D48" s="205"/>
      <c r="E48" s="205"/>
      <c r="F48" s="207"/>
      <c r="G48" s="208"/>
      <c r="H48" s="209"/>
      <c r="I48" s="95"/>
    </row>
    <row r="49" customFormat="false" ht="40.15" hidden="false" customHeight="true" outlineLevel="0" collapsed="false">
      <c r="B49" s="98" t="n">
        <v>23</v>
      </c>
      <c r="C49" s="182" t="s">
        <v>176</v>
      </c>
      <c r="D49" s="182"/>
      <c r="E49" s="182"/>
      <c r="F49" s="202"/>
      <c r="G49" s="203"/>
      <c r="H49" s="178" t="str">
        <f aca="false">IF($I$47=1,IF(($I$49)=0,"RISPONDERE OBBLIGATORIAMENTE ALLA DOMANDA"," "),IF(AND($I$47&gt;0,$I$49&gt;0),"LA RISPOSTA DATA IN QUESTA SEZIONE NON VERRA' CONSIDERATA",IF(I49&gt;0,"RISPONDERE ALLA DOMANDA 21","  ")))</f>
        <v>  </v>
      </c>
      <c r="I49" s="95" t="n">
        <v>0</v>
      </c>
      <c r="J49" s="129" t="str">
        <f aca="false">IF(I49=1,"VERO",IF(I49=2,"FALSO",""))</f>
        <v/>
      </c>
    </row>
    <row r="50" customFormat="false" ht="15" hidden="false" customHeight="true" outlineLevel="0" collapsed="false">
      <c r="B50" s="176"/>
      <c r="C50" s="206"/>
      <c r="D50" s="206"/>
      <c r="E50" s="205"/>
      <c r="F50" s="207"/>
      <c r="G50" s="208"/>
      <c r="H50" s="209"/>
      <c r="I50" s="95"/>
    </row>
    <row r="51" customFormat="false" ht="19.9" hidden="false" customHeight="true" outlineLevel="0" collapsed="false">
      <c r="B51" s="98"/>
      <c r="C51" s="98"/>
      <c r="D51" s="98"/>
      <c r="E51" s="98"/>
      <c r="F51" s="140" t="s">
        <v>145</v>
      </c>
      <c r="G51" s="140" t="s">
        <v>146</v>
      </c>
      <c r="H51" s="170"/>
      <c r="I51" s="201"/>
    </row>
    <row r="52" customFormat="false" ht="29.45" hidden="false" customHeight="true" outlineLevel="0" collapsed="false">
      <c r="A52" s="195" t="s">
        <v>177</v>
      </c>
      <c r="B52" s="182" t="s">
        <v>178</v>
      </c>
      <c r="C52" s="182"/>
      <c r="D52" s="182"/>
      <c r="E52" s="182"/>
      <c r="F52" s="202"/>
      <c r="G52" s="203"/>
      <c r="H52" s="178" t="str">
        <f aca="false">IF(I52=0,"RISPOSTA OBBLIGATORIA","")</f>
        <v>RISPOSTA OBBLIGATORIA</v>
      </c>
      <c r="I52" s="95" t="n">
        <v>0</v>
      </c>
      <c r="J52" s="129" t="str">
        <f aca="false">IF(I52=1,"VERO",IF(I52=2,"FALSO",""))</f>
        <v/>
      </c>
    </row>
    <row r="53" customFormat="false" ht="15" hidden="false" customHeight="true" outlineLevel="0" collapsed="false">
      <c r="B53" s="176"/>
      <c r="C53" s="206"/>
      <c r="D53" s="206"/>
      <c r="E53" s="205"/>
      <c r="F53" s="207"/>
      <c r="G53" s="208"/>
      <c r="H53" s="209"/>
      <c r="I53" s="95"/>
    </row>
    <row r="54" customFormat="false" ht="15" hidden="false" customHeight="true" outlineLevel="0" collapsed="false">
      <c r="B54" s="98"/>
      <c r="C54" s="98"/>
      <c r="D54" s="98"/>
      <c r="E54" s="98"/>
      <c r="F54" s="140" t="s">
        <v>179</v>
      </c>
      <c r="G54" s="98"/>
      <c r="H54" s="170"/>
      <c r="I54" s="95"/>
    </row>
    <row r="55" customFormat="false" ht="30" hidden="false" customHeight="true" outlineLevel="0" collapsed="false">
      <c r="A55" s="94" t="s">
        <v>180</v>
      </c>
      <c r="B55" s="182" t="s">
        <v>181</v>
      </c>
      <c r="C55" s="182"/>
      <c r="D55" s="182"/>
      <c r="E55" s="182"/>
      <c r="F55" s="143" t="n">
        <v>0</v>
      </c>
      <c r="G55" s="200" t="str">
        <f aca="false">IF(F55="","RISPOSTA OBBLIGATORIA","")</f>
        <v/>
      </c>
      <c r="H55" s="200"/>
      <c r="I55" s="95"/>
    </row>
    <row r="56" customFormat="false" ht="15" hidden="false" customHeight="true" outlineLevel="0" collapsed="false">
      <c r="B56" s="98"/>
      <c r="C56" s="98"/>
      <c r="D56" s="98"/>
      <c r="E56" s="98"/>
      <c r="F56" s="98"/>
      <c r="G56" s="98"/>
      <c r="H56" s="170"/>
      <c r="I56" s="95"/>
    </row>
    <row r="57" customFormat="false" ht="15" hidden="false" customHeight="true" outlineLevel="0" collapsed="false">
      <c r="B57" s="98"/>
      <c r="C57" s="98"/>
      <c r="D57" s="98"/>
      <c r="E57" s="98"/>
      <c r="F57" s="140" t="s">
        <v>179</v>
      </c>
      <c r="G57" s="98"/>
      <c r="H57" s="170"/>
      <c r="I57" s="95"/>
    </row>
    <row r="58" customFormat="false" ht="30" hidden="false" customHeight="true" outlineLevel="0" collapsed="false">
      <c r="A58" s="94" t="s">
        <v>182</v>
      </c>
      <c r="B58" s="182" t="s">
        <v>183</v>
      </c>
      <c r="C58" s="182"/>
      <c r="D58" s="182"/>
      <c r="E58" s="182"/>
      <c r="F58" s="143" t="n">
        <v>0</v>
      </c>
      <c r="G58" s="200" t="str">
        <f aca="false">IF(F58="","RISPOSTA OBBLIGATORIA","")</f>
        <v/>
      </c>
      <c r="H58" s="200"/>
      <c r="I58" s="95"/>
    </row>
    <row r="59" customFormat="false" ht="15" hidden="false" customHeight="true" outlineLevel="0" collapsed="false">
      <c r="B59" s="98"/>
      <c r="C59" s="98"/>
      <c r="D59" s="98"/>
      <c r="E59" s="98"/>
      <c r="F59" s="98"/>
      <c r="G59" s="98"/>
      <c r="H59" s="170"/>
      <c r="I59" s="95"/>
    </row>
    <row r="60" customFormat="false" ht="15" hidden="false" customHeight="true" outlineLevel="0" collapsed="false">
      <c r="B60" s="98"/>
      <c r="C60" s="98"/>
      <c r="D60" s="98"/>
      <c r="E60" s="98"/>
      <c r="F60" s="140" t="s">
        <v>179</v>
      </c>
      <c r="G60" s="98"/>
      <c r="H60" s="170"/>
      <c r="I60" s="95"/>
    </row>
    <row r="61" customFormat="false" ht="30" hidden="false" customHeight="true" outlineLevel="0" collapsed="false">
      <c r="A61" s="94" t="s">
        <v>184</v>
      </c>
      <c r="B61" s="182" t="s">
        <v>185</v>
      </c>
      <c r="C61" s="182"/>
      <c r="D61" s="182"/>
      <c r="E61" s="182"/>
      <c r="F61" s="143" t="n">
        <v>0</v>
      </c>
      <c r="G61" s="200" t="str">
        <f aca="false">IF(F61="","RISPOSTA OBBLIGATORIA","")</f>
        <v/>
      </c>
      <c r="H61" s="200"/>
      <c r="I61" s="95"/>
    </row>
    <row r="62" customFormat="false" ht="15" hidden="true" customHeight="true" outlineLevel="0" collapsed="false">
      <c r="B62" s="205"/>
      <c r="C62" s="205"/>
      <c r="D62" s="205"/>
      <c r="E62" s="205"/>
      <c r="F62" s="207"/>
      <c r="G62" s="208"/>
      <c r="H62" s="209"/>
      <c r="I62" s="95"/>
    </row>
    <row r="63" customFormat="false" ht="15" hidden="true" customHeight="true" outlineLevel="0" collapsed="false">
      <c r="B63" s="205"/>
      <c r="C63" s="205"/>
      <c r="D63" s="205"/>
      <c r="E63" s="205"/>
      <c r="F63" s="140" t="s">
        <v>145</v>
      </c>
      <c r="G63" s="140" t="s">
        <v>146</v>
      </c>
      <c r="H63" s="209"/>
      <c r="I63" s="95"/>
    </row>
    <row r="64" customFormat="false" ht="30.75" hidden="true" customHeight="true" outlineLevel="0" collapsed="false">
      <c r="A64" s="94" t="s">
        <v>186</v>
      </c>
      <c r="B64" s="205" t="s">
        <v>187</v>
      </c>
      <c r="C64" s="205"/>
      <c r="D64" s="205"/>
      <c r="E64" s="205"/>
      <c r="F64" s="202"/>
      <c r="G64" s="203"/>
      <c r="H64" s="209"/>
      <c r="I64" s="95"/>
      <c r="J64" s="129" t="str">
        <f aca="false">IF(I64=1,"VERO",IF(I64=2,"FALSO",""))</f>
        <v/>
      </c>
    </row>
    <row r="65" customFormat="false" ht="20.25" hidden="true" customHeight="true" outlineLevel="0" collapsed="false">
      <c r="B65" s="205"/>
      <c r="C65" s="206" t="s">
        <v>188</v>
      </c>
      <c r="D65" s="205"/>
      <c r="E65" s="205"/>
      <c r="F65" s="207"/>
      <c r="G65" s="208"/>
      <c r="H65" s="209"/>
      <c r="I65" s="95"/>
    </row>
    <row r="66" customFormat="false" ht="15" hidden="true" customHeight="true" outlineLevel="0" collapsed="false">
      <c r="B66" s="98"/>
      <c r="C66" s="98"/>
      <c r="D66" s="98"/>
      <c r="E66" s="98"/>
      <c r="F66" s="140" t="s">
        <v>189</v>
      </c>
      <c r="G66" s="208"/>
      <c r="H66" s="209"/>
      <c r="I66" s="95"/>
    </row>
    <row r="67" customFormat="false" ht="30" hidden="true" customHeight="true" outlineLevel="0" collapsed="false">
      <c r="B67" s="98" t="n">
        <v>29</v>
      </c>
      <c r="C67" s="182" t="s">
        <v>190</v>
      </c>
      <c r="D67" s="182"/>
      <c r="E67" s="182"/>
      <c r="F67" s="143" t="n">
        <v>0</v>
      </c>
      <c r="G67" s="212" t="str">
        <f aca="false">IF($I$64=1,IF(($F$67+$F$70)=0,"RISPONDERE OBBLIGATORIAMENTE ALLA DOMANDA 29 E/O 30"," "),IF(AND($I$64=2,F67&gt;0),"LA RISPOSTA DATA IN QUESTA SEZIONE NON VERRA' CONSIDERATA",IF(F67&gt;0,"RISPONDERE ALLA DOMANDA 28"," ")))</f>
        <v> </v>
      </c>
      <c r="H67" s="212"/>
      <c r="I67" s="95"/>
    </row>
    <row r="68" customFormat="false" ht="15" hidden="true" customHeight="true" outlineLevel="0" collapsed="false">
      <c r="B68" s="205"/>
      <c r="C68" s="205"/>
      <c r="D68" s="205"/>
      <c r="E68" s="205"/>
      <c r="F68" s="207"/>
      <c r="G68" s="208"/>
      <c r="H68" s="209"/>
      <c r="I68" s="95"/>
    </row>
    <row r="69" customFormat="false" ht="15" hidden="true" customHeight="true" outlineLevel="0" collapsed="false">
      <c r="B69" s="98"/>
      <c r="C69" s="98"/>
      <c r="D69" s="98"/>
      <c r="E69" s="98"/>
      <c r="F69" s="140" t="s">
        <v>189</v>
      </c>
      <c r="G69" s="98"/>
      <c r="H69" s="170"/>
      <c r="I69" s="95"/>
    </row>
    <row r="70" customFormat="false" ht="30" hidden="true" customHeight="true" outlineLevel="0" collapsed="false">
      <c r="B70" s="98" t="n">
        <v>30</v>
      </c>
      <c r="C70" s="182" t="s">
        <v>191</v>
      </c>
      <c r="D70" s="182"/>
      <c r="E70" s="182"/>
      <c r="F70" s="143" t="n">
        <v>0</v>
      </c>
      <c r="G70" s="212" t="str">
        <f aca="false">IF($I$64=1,IF(($F$67+$F$70)=0,"RISPONDERE OBBLIGATORIAMENTE ALLA DOMANDA 29 E/O 30"," "),IF(AND($I$64=2,F70&gt;0),"LA RISPOSTA DATA IN QUESTA SEZIONE NON VERRA' CONSIDERATA",IF(F70&gt;0,"RISPONDERE ALLA DOMANDA 28"," ")))</f>
        <v> </v>
      </c>
      <c r="H70" s="212"/>
      <c r="I70" s="95"/>
    </row>
    <row r="71" customFormat="false" ht="15" hidden="true" customHeight="true" outlineLevel="0" collapsed="false">
      <c r="B71" s="146"/>
      <c r="C71" s="146"/>
      <c r="D71" s="146"/>
      <c r="E71" s="146"/>
      <c r="F71" s="146"/>
      <c r="G71" s="146"/>
      <c r="H71" s="213"/>
      <c r="I71" s="95"/>
    </row>
    <row r="72" customFormat="false" ht="15" hidden="true" customHeight="true" outlineLevel="0" collapsed="false">
      <c r="B72" s="230" t="s">
        <v>211</v>
      </c>
      <c r="C72" s="230"/>
      <c r="D72" s="230"/>
      <c r="E72" s="143"/>
      <c r="F72" s="231" t="str">
        <f aca="false">IF(E72:E81=0,"RISPOSTA OBBLIGATORIA","")</f>
        <v>RISPOSTA OBBLIGATORIA</v>
      </c>
      <c r="G72" s="231"/>
      <c r="H72" s="231"/>
      <c r="I72" s="95"/>
    </row>
    <row r="73" customFormat="false" ht="15" hidden="true" customHeight="true" outlineLevel="0" collapsed="false">
      <c r="B73" s="230"/>
      <c r="C73" s="230"/>
      <c r="D73" s="230"/>
      <c r="E73" s="232"/>
      <c r="F73" s="231"/>
      <c r="G73" s="231"/>
      <c r="H73" s="231"/>
      <c r="I73" s="74"/>
    </row>
    <row r="74" customFormat="false" ht="15" hidden="true" customHeight="true" outlineLevel="0" collapsed="false">
      <c r="A74" s="180"/>
      <c r="B74" s="230"/>
      <c r="C74" s="230"/>
      <c r="D74" s="230"/>
      <c r="E74" s="232"/>
      <c r="F74" s="231"/>
      <c r="G74" s="231"/>
      <c r="H74" s="231"/>
      <c r="I74" s="74"/>
    </row>
    <row r="75" customFormat="false" ht="15" hidden="true" customHeight="true" outlineLevel="0" collapsed="false">
      <c r="A75" s="180"/>
      <c r="B75" s="230"/>
      <c r="C75" s="230"/>
      <c r="D75" s="230"/>
      <c r="E75" s="232"/>
      <c r="F75" s="231"/>
      <c r="G75" s="231"/>
      <c r="H75" s="231"/>
      <c r="I75" s="74"/>
    </row>
    <row r="76" customFormat="false" ht="15" hidden="true" customHeight="true" outlineLevel="0" collapsed="false">
      <c r="A76" s="180"/>
      <c r="B76" s="230"/>
      <c r="C76" s="230"/>
      <c r="D76" s="230"/>
      <c r="E76" s="232"/>
      <c r="F76" s="231"/>
      <c r="G76" s="231"/>
      <c r="H76" s="231"/>
      <c r="I76" s="74"/>
    </row>
    <row r="77" customFormat="false" ht="15" hidden="true" customHeight="true" outlineLevel="0" collapsed="false">
      <c r="A77" s="180"/>
      <c r="B77" s="230"/>
      <c r="C77" s="230"/>
      <c r="D77" s="230"/>
      <c r="E77" s="232"/>
      <c r="F77" s="231"/>
      <c r="G77" s="231"/>
      <c r="H77" s="231"/>
      <c r="I77" s="74"/>
    </row>
    <row r="78" customFormat="false" ht="15" hidden="true" customHeight="true" outlineLevel="0" collapsed="false">
      <c r="A78" s="180"/>
      <c r="B78" s="230"/>
      <c r="C78" s="230"/>
      <c r="D78" s="230"/>
      <c r="E78" s="232"/>
      <c r="F78" s="231"/>
      <c r="G78" s="231"/>
      <c r="H78" s="231"/>
      <c r="I78" s="74"/>
    </row>
    <row r="79" s="160" customFormat="true" ht="15" hidden="true" customHeight="true" outlineLevel="0" collapsed="false">
      <c r="A79" s="180"/>
      <c r="B79" s="230"/>
      <c r="C79" s="230"/>
      <c r="D79" s="230"/>
      <c r="E79" s="232"/>
      <c r="F79" s="231"/>
      <c r="G79" s="231"/>
      <c r="H79" s="231"/>
      <c r="I79" s="220"/>
      <c r="J79" s="129"/>
    </row>
    <row r="80" customFormat="false" ht="15" hidden="true" customHeight="true" outlineLevel="0" collapsed="false">
      <c r="A80" s="180"/>
      <c r="B80" s="230"/>
      <c r="C80" s="230"/>
      <c r="D80" s="230"/>
      <c r="E80" s="232"/>
      <c r="F80" s="231"/>
      <c r="G80" s="231"/>
      <c r="H80" s="231"/>
      <c r="I80" s="74"/>
    </row>
    <row r="81" customFormat="false" ht="15" hidden="true" customHeight="true" outlineLevel="0" collapsed="false">
      <c r="A81" s="180"/>
      <c r="B81" s="230"/>
      <c r="C81" s="230"/>
      <c r="D81" s="230"/>
      <c r="E81" s="232"/>
      <c r="F81" s="231"/>
      <c r="G81" s="231"/>
      <c r="H81" s="231"/>
      <c r="I81" s="74"/>
    </row>
    <row r="82" customFormat="false" ht="18.6" hidden="false" customHeight="true" outlineLevel="0" collapsed="false">
      <c r="B82" s="98"/>
      <c r="C82" s="233"/>
      <c r="D82" s="233"/>
      <c r="E82" s="233"/>
      <c r="F82" s="98"/>
      <c r="G82" s="98"/>
      <c r="H82" s="234"/>
      <c r="I82" s="95"/>
    </row>
    <row r="83" customFormat="false" ht="22.15" hidden="false" customHeight="true" outlineLevel="0" collapsed="false">
      <c r="B83" s="235" t="s">
        <v>212</v>
      </c>
      <c r="C83" s="235"/>
      <c r="D83" s="235"/>
      <c r="E83" s="233"/>
      <c r="F83" s="140" t="s">
        <v>145</v>
      </c>
      <c r="G83" s="140" t="s">
        <v>146</v>
      </c>
      <c r="H83" s="234"/>
      <c r="I83" s="95"/>
    </row>
    <row r="84" customFormat="false" ht="33" hidden="false" customHeight="true" outlineLevel="0" collapsed="false">
      <c r="A84" s="94" t="n">
        <v>46</v>
      </c>
      <c r="B84" s="205" t="s">
        <v>213</v>
      </c>
      <c r="C84" s="205"/>
      <c r="D84" s="205"/>
      <c r="E84" s="205"/>
      <c r="F84" s="214"/>
      <c r="G84" s="214"/>
      <c r="H84" s="178" t="str">
        <f aca="false">IF(I84=0,"RISPOSTA OBBLIGATORIA","")</f>
        <v>RISPOSTA OBBLIGATORIA</v>
      </c>
      <c r="I84" s="95" t="n">
        <v>0</v>
      </c>
      <c r="J84" s="129" t="str">
        <f aca="false">IF(I84=1,"VERO",IF(I84=2,"FALSO",""))</f>
        <v/>
      </c>
    </row>
    <row r="85" customFormat="false" ht="9" hidden="false" customHeight="true" outlineLevel="0" collapsed="false">
      <c r="B85" s="98"/>
      <c r="C85" s="233"/>
      <c r="D85" s="233"/>
      <c r="E85" s="233"/>
      <c r="F85" s="98"/>
      <c r="G85" s="98"/>
      <c r="H85" s="234"/>
      <c r="I85" s="95"/>
    </row>
    <row r="86" customFormat="false" ht="33" hidden="false" customHeight="true" outlineLevel="0" collapsed="false">
      <c r="A86" s="94" t="n">
        <v>47</v>
      </c>
      <c r="B86" s="205" t="s">
        <v>214</v>
      </c>
      <c r="C86" s="205"/>
      <c r="D86" s="205"/>
      <c r="E86" s="205"/>
      <c r="F86" s="214"/>
      <c r="G86" s="214"/>
      <c r="H86" s="178" t="str">
        <f aca="false">IF(I86=0,"RISPOSTA OBBLIGATORIA","")</f>
        <v>RISPOSTA OBBLIGATORIA</v>
      </c>
      <c r="I86" s="95" t="n">
        <v>0</v>
      </c>
      <c r="J86" s="129" t="str">
        <f aca="false">IF(I86=1,"VERO",IF(I86=2,"FALSO",""))</f>
        <v/>
      </c>
    </row>
    <row r="87" customFormat="false" ht="9" hidden="false" customHeight="true" outlineLevel="0" collapsed="false">
      <c r="B87" s="98"/>
      <c r="C87" s="233"/>
      <c r="D87" s="233"/>
      <c r="E87" s="233"/>
      <c r="F87" s="98"/>
      <c r="G87" s="98"/>
      <c r="H87" s="234"/>
      <c r="I87" s="95"/>
    </row>
    <row r="88" customFormat="false" ht="33" hidden="false" customHeight="true" outlineLevel="0" collapsed="false">
      <c r="A88" s="94" t="n">
        <v>48</v>
      </c>
      <c r="B88" s="205" t="s">
        <v>215</v>
      </c>
      <c r="C88" s="205"/>
      <c r="D88" s="205"/>
      <c r="E88" s="205"/>
      <c r="F88" s="214"/>
      <c r="G88" s="214"/>
      <c r="H88" s="178" t="str">
        <f aca="false">IF(I88=0,"RISPOSTA OBBLIGATORIA","")</f>
        <v>RISPOSTA OBBLIGATORIA</v>
      </c>
      <c r="I88" s="95" t="n">
        <v>0</v>
      </c>
      <c r="J88" s="129" t="str">
        <f aca="false">IF(I88=1,"VERO",IF(I88=2,"FALSO",""))</f>
        <v/>
      </c>
    </row>
    <row r="89" customFormat="false" ht="9" hidden="false" customHeight="true" outlineLevel="0" collapsed="false">
      <c r="B89" s="98"/>
      <c r="C89" s="233"/>
      <c r="D89" s="233"/>
      <c r="E89" s="233"/>
      <c r="F89" s="98"/>
      <c r="G89" s="98"/>
      <c r="H89" s="234"/>
      <c r="I89" s="95"/>
    </row>
    <row r="90" customFormat="false" ht="33" hidden="false" customHeight="true" outlineLevel="0" collapsed="false">
      <c r="A90" s="94" t="n">
        <v>49</v>
      </c>
      <c r="B90" s="205" t="s">
        <v>216</v>
      </c>
      <c r="C90" s="205"/>
      <c r="D90" s="205"/>
      <c r="E90" s="205"/>
      <c r="F90" s="214"/>
      <c r="G90" s="214"/>
      <c r="H90" s="178" t="str">
        <f aca="false">IF(I90=0,"RISPOSTA OBBLIGATORIA","")</f>
        <v>RISPOSTA OBBLIGATORIA</v>
      </c>
      <c r="I90" s="95" t="n">
        <v>0</v>
      </c>
      <c r="J90" s="129" t="str">
        <f aca="false">IF(I90=1,"VERO",IF(I90=2,"FALSO",""))</f>
        <v/>
      </c>
    </row>
    <row r="91" customFormat="false" ht="9" hidden="false" customHeight="true" outlineLevel="0" collapsed="false">
      <c r="B91" s="98"/>
      <c r="C91" s="233"/>
      <c r="D91" s="233"/>
      <c r="E91" s="233"/>
      <c r="F91" s="98"/>
      <c r="G91" s="98"/>
      <c r="H91" s="234"/>
      <c r="I91" s="95"/>
    </row>
    <row r="92" customFormat="false" ht="33" hidden="false" customHeight="true" outlineLevel="0" collapsed="false">
      <c r="A92" s="94" t="n">
        <v>50</v>
      </c>
      <c r="B92" s="205" t="s">
        <v>217</v>
      </c>
      <c r="C92" s="205"/>
      <c r="D92" s="205"/>
      <c r="E92" s="205"/>
      <c r="F92" s="214"/>
      <c r="G92" s="214"/>
      <c r="H92" s="178" t="str">
        <f aca="false">IF(I92=0,"RISPOSTA OBBLIGATORIA","")</f>
        <v>RISPOSTA OBBLIGATORIA</v>
      </c>
      <c r="I92" s="95" t="n">
        <v>0</v>
      </c>
      <c r="J92" s="129" t="str">
        <f aca="false">IF(I92=1,"VERO",IF(I92=2,"FALSO",""))</f>
        <v/>
      </c>
    </row>
    <row r="93" customFormat="false" ht="9" hidden="false" customHeight="true" outlineLevel="0" collapsed="false">
      <c r="B93" s="98"/>
      <c r="C93" s="233"/>
      <c r="D93" s="233"/>
      <c r="E93" s="233"/>
      <c r="F93" s="98"/>
      <c r="G93" s="98"/>
      <c r="H93" s="234"/>
      <c r="I93" s="95"/>
    </row>
    <row r="94" customFormat="false" ht="33" hidden="false" customHeight="true" outlineLevel="0" collapsed="false">
      <c r="A94" s="94" t="n">
        <v>51</v>
      </c>
      <c r="B94" s="205" t="s">
        <v>218</v>
      </c>
      <c r="C94" s="205"/>
      <c r="D94" s="205"/>
      <c r="E94" s="205"/>
      <c r="F94" s="214"/>
      <c r="G94" s="214"/>
      <c r="H94" s="178" t="str">
        <f aca="false">IF(I94=0,"RISPOSTA OBBLIGATORIA","")</f>
        <v>RISPOSTA OBBLIGATORIA</v>
      </c>
      <c r="I94" s="95" t="n">
        <v>0</v>
      </c>
      <c r="J94" s="129" t="str">
        <f aca="false">IF(I94=1,"VERO",IF(I94=2,"FALSO",""))</f>
        <v/>
      </c>
    </row>
    <row r="95" customFormat="false" ht="9" hidden="false" customHeight="true" outlineLevel="0" collapsed="false">
      <c r="B95" s="98"/>
      <c r="C95" s="233"/>
      <c r="D95" s="233"/>
      <c r="E95" s="233"/>
      <c r="F95" s="98"/>
      <c r="G95" s="98"/>
      <c r="H95" s="234"/>
      <c r="I95" s="95"/>
    </row>
    <row r="96" customFormat="false" ht="42" hidden="false" customHeight="true" outlineLevel="0" collapsed="false">
      <c r="A96" s="94" t="n">
        <v>52</v>
      </c>
      <c r="B96" s="205" t="s">
        <v>219</v>
      </c>
      <c r="C96" s="205"/>
      <c r="D96" s="205"/>
      <c r="E96" s="205"/>
      <c r="F96" s="214"/>
      <c r="G96" s="214"/>
      <c r="H96" s="178" t="str">
        <f aca="false">IF(I96=0,"RISPOSTA OBBLIGATORIA","")</f>
        <v>RISPOSTA OBBLIGATORIA</v>
      </c>
      <c r="I96" s="95" t="n">
        <v>0</v>
      </c>
      <c r="J96" s="129" t="str">
        <f aca="false">IF(I96=1,"VERO",IF(I96=2,"FALSO",""))</f>
        <v/>
      </c>
    </row>
    <row r="97" customFormat="false" ht="9" hidden="false" customHeight="true" outlineLevel="0" collapsed="false">
      <c r="B97" s="98"/>
      <c r="C97" s="233"/>
      <c r="D97" s="233"/>
      <c r="E97" s="233"/>
      <c r="F97" s="98"/>
      <c r="G97" s="98"/>
      <c r="H97" s="234"/>
      <c r="I97" s="95"/>
    </row>
    <row r="98" customFormat="false" ht="33" hidden="false" customHeight="true" outlineLevel="0" collapsed="false">
      <c r="A98" s="94" t="n">
        <v>53</v>
      </c>
      <c r="B98" s="205" t="s">
        <v>220</v>
      </c>
      <c r="C98" s="205"/>
      <c r="D98" s="205"/>
      <c r="E98" s="205"/>
      <c r="F98" s="214"/>
      <c r="G98" s="214"/>
      <c r="H98" s="178" t="str">
        <f aca="false">IF(I98=0,"RISPOSTA OBBLIGATORIA","")</f>
        <v>RISPOSTA OBBLIGATORIA</v>
      </c>
      <c r="I98" s="95" t="n">
        <v>0</v>
      </c>
      <c r="J98" s="129" t="str">
        <f aca="false">IF(I98=1,"VERO",IF(I98=2,"FALSO",""))</f>
        <v/>
      </c>
    </row>
    <row r="99" customFormat="false" ht="9" hidden="false" customHeight="true" outlineLevel="0" collapsed="false">
      <c r="B99" s="98"/>
      <c r="C99" s="233"/>
      <c r="D99" s="233"/>
      <c r="E99" s="233"/>
      <c r="F99" s="98"/>
      <c r="G99" s="98"/>
      <c r="H99" s="234"/>
      <c r="I99" s="95"/>
    </row>
    <row r="100" customFormat="false" ht="33" hidden="false" customHeight="true" outlineLevel="0" collapsed="false">
      <c r="A100" s="94" t="n">
        <v>54</v>
      </c>
      <c r="B100" s="205" t="s">
        <v>221</v>
      </c>
      <c r="C100" s="205"/>
      <c r="D100" s="205"/>
      <c r="E100" s="205"/>
      <c r="F100" s="214"/>
      <c r="G100" s="214"/>
      <c r="H100" s="178" t="str">
        <f aca="false">IF(I100=0,"RISPOSTA OBBLIGATORIA","")</f>
        <v>RISPOSTA OBBLIGATORIA</v>
      </c>
      <c r="I100" s="95" t="n">
        <v>0</v>
      </c>
      <c r="J100" s="129" t="str">
        <f aca="false">IF(I100=1,"VERO",IF(I100=2,"FALSO",""))</f>
        <v/>
      </c>
    </row>
    <row r="101" customFormat="false" ht="9" hidden="false" customHeight="true" outlineLevel="0" collapsed="false">
      <c r="B101" s="98"/>
      <c r="C101" s="233"/>
      <c r="D101" s="233"/>
      <c r="E101" s="233"/>
      <c r="F101" s="98"/>
      <c r="G101" s="98"/>
      <c r="H101" s="234"/>
      <c r="I101" s="95"/>
    </row>
    <row r="102" customFormat="false" ht="42" hidden="false" customHeight="true" outlineLevel="0" collapsed="false">
      <c r="A102" s="94" t="n">
        <v>55</v>
      </c>
      <c r="B102" s="205" t="s">
        <v>222</v>
      </c>
      <c r="C102" s="205"/>
      <c r="D102" s="205"/>
      <c r="E102" s="205"/>
      <c r="F102" s="214"/>
      <c r="G102" s="214"/>
      <c r="H102" s="178" t="str">
        <f aca="false">IF(I102=0,"RISPOSTA OBBLIGATORIA","")</f>
        <v>RISPOSTA OBBLIGATORIA</v>
      </c>
      <c r="I102" s="95" t="n">
        <v>0</v>
      </c>
      <c r="J102" s="129" t="str">
        <f aca="false">IF(I102=1,"VERO",IF(I102=2,"FALSO",""))</f>
        <v/>
      </c>
    </row>
    <row r="103" customFormat="false" ht="9" hidden="false" customHeight="true" outlineLevel="0" collapsed="false">
      <c r="B103" s="98"/>
      <c r="C103" s="233"/>
      <c r="D103" s="233"/>
      <c r="E103" s="233"/>
      <c r="F103" s="98"/>
      <c r="G103" s="98"/>
      <c r="H103" s="234"/>
      <c r="I103" s="95"/>
    </row>
    <row r="104" customFormat="false" ht="33" hidden="false" customHeight="true" outlineLevel="0" collapsed="false">
      <c r="A104" s="94" t="n">
        <v>56</v>
      </c>
      <c r="B104" s="205" t="s">
        <v>223</v>
      </c>
      <c r="C104" s="205"/>
      <c r="D104" s="205"/>
      <c r="E104" s="205"/>
      <c r="F104" s="214"/>
      <c r="G104" s="214"/>
      <c r="H104" s="178" t="str">
        <f aca="false">IF(I104=0,"RISPOSTA OBBLIGATORIA","")</f>
        <v>RISPOSTA OBBLIGATORIA</v>
      </c>
      <c r="I104" s="95" t="n">
        <v>0</v>
      </c>
      <c r="J104" s="129" t="str">
        <f aca="false">IF(I104=1,"VERO",IF(I104=2,"FALSO",""))</f>
        <v/>
      </c>
    </row>
    <row r="105" customFormat="false" ht="15" hidden="false" customHeight="true" outlineLevel="0" collapsed="false">
      <c r="B105" s="236"/>
      <c r="C105" s="237"/>
      <c r="D105" s="238"/>
      <c r="E105" s="239"/>
      <c r="F105" s="238"/>
      <c r="G105" s="237"/>
      <c r="H105" s="240"/>
      <c r="I105" s="95"/>
    </row>
    <row r="106" customFormat="false" ht="16.5" hidden="false" customHeight="false" outlineLevel="0" collapsed="false">
      <c r="B106" s="98"/>
      <c r="C106" s="98"/>
      <c r="D106" s="98"/>
      <c r="E106" s="98"/>
      <c r="F106" s="140" t="s">
        <v>179</v>
      </c>
      <c r="G106" s="98"/>
      <c r="H106" s="17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36" hidden="false" customHeight="true" outlineLevel="0" collapsed="false">
      <c r="A107" s="94" t="s">
        <v>192</v>
      </c>
      <c r="B107" s="182" t="s">
        <v>193</v>
      </c>
      <c r="C107" s="182"/>
      <c r="D107" s="182"/>
      <c r="E107" s="182"/>
      <c r="F107" s="143" t="n">
        <v>0</v>
      </c>
      <c r="G107" s="200" t="str">
        <f aca="false">IF(F107="","RISPOSTA OBBLIGATORIA","")</f>
        <v/>
      </c>
      <c r="H107" s="20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6.5" hidden="false" customHeight="false" outlineLevel="0" collapsed="false">
      <c r="B108" s="98"/>
      <c r="C108" s="98"/>
      <c r="D108" s="98"/>
      <c r="E108" s="98"/>
      <c r="F108" s="98"/>
      <c r="G108" s="98"/>
      <c r="H108" s="17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6.5" hidden="false" customHeight="false" outlineLevel="0" collapsed="false">
      <c r="B109" s="98"/>
      <c r="C109" s="98"/>
      <c r="D109" s="98"/>
      <c r="E109" s="98"/>
      <c r="F109" s="140" t="s">
        <v>179</v>
      </c>
      <c r="G109" s="98"/>
      <c r="H109" s="17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36" hidden="false" customHeight="true" outlineLevel="0" collapsed="false">
      <c r="A110" s="94" t="s">
        <v>194</v>
      </c>
      <c r="B110" s="182" t="s">
        <v>195</v>
      </c>
      <c r="C110" s="182"/>
      <c r="D110" s="182"/>
      <c r="E110" s="182"/>
      <c r="F110" s="143" t="n">
        <v>0</v>
      </c>
      <c r="G110" s="200" t="str">
        <f aca="false">IF(F110="","RISPOSTA OBBLIGATORIA","")</f>
        <v/>
      </c>
      <c r="H110" s="20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6.5" hidden="false" customHeight="false" outlineLevel="0" collapsed="false">
      <c r="B111" s="98"/>
      <c r="C111" s="98"/>
      <c r="D111" s="98"/>
      <c r="E111" s="98"/>
      <c r="F111" s="98"/>
      <c r="G111" s="98"/>
      <c r="H111" s="17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6.5" hidden="false" customHeight="false" outlineLevel="0" collapsed="false">
      <c r="B112" s="98"/>
      <c r="C112" s="98"/>
      <c r="D112" s="98"/>
      <c r="E112" s="98"/>
      <c r="F112" s="140" t="s">
        <v>179</v>
      </c>
      <c r="G112" s="98"/>
      <c r="H112" s="17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36" hidden="false" customHeight="true" outlineLevel="0" collapsed="false">
      <c r="A113" s="94" t="s">
        <v>196</v>
      </c>
      <c r="B113" s="182" t="s">
        <v>197</v>
      </c>
      <c r="C113" s="182"/>
      <c r="D113" s="182"/>
      <c r="E113" s="182"/>
      <c r="F113" s="143" t="n">
        <v>0</v>
      </c>
      <c r="G113" s="200" t="str">
        <f aca="false">IF(F113="","RISPOSTA OBBLIGATORIA","")</f>
        <v/>
      </c>
      <c r="H113" s="20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5.6" hidden="true" customHeight="true" outlineLevel="0" collapsed="false">
      <c r="B114" s="205"/>
      <c r="C114" s="205"/>
      <c r="D114" s="205"/>
      <c r="E114" s="205"/>
      <c r="F114" s="205"/>
      <c r="G114" s="208"/>
      <c r="H114" s="241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5.6" hidden="true" customHeight="true" outlineLevel="0" collapsed="false">
      <c r="B115" s="205"/>
      <c r="C115" s="205"/>
      <c r="D115" s="205"/>
      <c r="E115" s="205"/>
      <c r="F115" s="205"/>
      <c r="G115" s="208"/>
      <c r="H115" s="17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5.6" hidden="true" customHeight="true" outlineLevel="0" collapsed="false">
      <c r="B116" s="205"/>
      <c r="C116" s="205"/>
      <c r="D116" s="205"/>
      <c r="E116" s="205"/>
      <c r="F116" s="205"/>
      <c r="G116" s="208"/>
      <c r="H116" s="17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5.6" hidden="true" customHeight="true" outlineLevel="0" collapsed="false">
      <c r="B117" s="205"/>
      <c r="C117" s="205"/>
      <c r="D117" s="205"/>
      <c r="E117" s="205"/>
      <c r="F117" s="205"/>
      <c r="G117" s="208"/>
      <c r="H117" s="17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5.6" hidden="true" customHeight="true" outlineLevel="0" collapsed="false">
      <c r="B118" s="205"/>
      <c r="C118" s="205"/>
      <c r="D118" s="205"/>
      <c r="E118" s="205"/>
      <c r="F118" s="205"/>
      <c r="G118" s="208"/>
      <c r="H118" s="17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5.6" hidden="true" customHeight="true" outlineLevel="0" collapsed="false">
      <c r="B119" s="205"/>
      <c r="C119" s="205"/>
      <c r="D119" s="205"/>
      <c r="E119" s="205"/>
      <c r="F119" s="205"/>
      <c r="G119" s="208"/>
      <c r="H119" s="241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5.6" hidden="false" customHeight="true" outlineLevel="0" collapsed="false">
      <c r="B120" s="98"/>
      <c r="C120" s="233"/>
      <c r="D120" s="233"/>
      <c r="E120" s="233"/>
      <c r="F120" s="205"/>
      <c r="G120" s="98"/>
      <c r="H120" s="234"/>
      <c r="I120" s="95"/>
    </row>
    <row r="121" customFormat="false" ht="15" hidden="false" customHeight="true" outlineLevel="0" collapsed="false">
      <c r="B121" s="98"/>
      <c r="C121" s="98"/>
      <c r="D121" s="98"/>
      <c r="E121" s="98"/>
      <c r="F121" s="140"/>
      <c r="G121" s="98"/>
      <c r="H121" s="170"/>
      <c r="I121" s="201"/>
    </row>
    <row r="122" customFormat="false" ht="49.15" hidden="false" customHeight="true" outlineLevel="0" collapsed="false">
      <c r="A122" s="210" t="s">
        <v>202</v>
      </c>
      <c r="B122" s="198" t="s">
        <v>203</v>
      </c>
      <c r="C122" s="198"/>
      <c r="D122" s="198"/>
      <c r="E122" s="198"/>
      <c r="F122" s="218" t="s">
        <v>204</v>
      </c>
      <c r="G122" s="242"/>
      <c r="H122" s="178" t="str">
        <f aca="false">IF(I122=0,"RISPOSTA OBBLIGATORIA","")</f>
        <v>RISPOSTA OBBLIGATORIA</v>
      </c>
      <c r="I122" s="219" t="n">
        <f aca="false">IF(F122="si",1,IF(F122="no",2,IF(F122="non tenuto","x",0)))</f>
        <v>0</v>
      </c>
    </row>
    <row r="123" customFormat="false" ht="15" hidden="true" customHeight="true" outlineLevel="0" collapsed="false">
      <c r="B123" s="98"/>
      <c r="C123" s="98"/>
      <c r="D123" s="98"/>
      <c r="E123" s="98"/>
      <c r="F123" s="98"/>
      <c r="G123" s="98"/>
      <c r="H123" s="170"/>
      <c r="I123" s="95"/>
    </row>
    <row r="124" customFormat="false" ht="15" hidden="true" customHeight="true" outlineLevel="0" collapsed="false">
      <c r="B124" s="98"/>
      <c r="C124" s="98"/>
      <c r="D124" s="98"/>
      <c r="E124" s="98"/>
      <c r="F124" s="140"/>
      <c r="G124" s="140"/>
      <c r="H124" s="170"/>
      <c r="I124" s="201"/>
    </row>
    <row r="125" customFormat="false" ht="43.5" hidden="true" customHeight="true" outlineLevel="0" collapsed="false">
      <c r="A125" s="210"/>
      <c r="B125" s="196"/>
      <c r="C125" s="196"/>
      <c r="D125" s="196"/>
      <c r="E125" s="196"/>
      <c r="F125" s="177"/>
      <c r="G125" s="177"/>
      <c r="H125" s="178"/>
    </row>
    <row r="126" customFormat="false" ht="15" hidden="true" customHeight="true" outlineLevel="0" collapsed="false">
      <c r="B126" s="98"/>
      <c r="C126" s="98"/>
      <c r="D126" s="98"/>
      <c r="E126" s="98"/>
      <c r="F126" s="87"/>
      <c r="G126" s="129"/>
      <c r="H126" s="170"/>
      <c r="I126" s="95"/>
    </row>
    <row r="127" customFormat="false" ht="15" hidden="true" customHeight="true" outlineLevel="0" collapsed="false">
      <c r="B127" s="98"/>
      <c r="C127" s="98"/>
      <c r="D127" s="98"/>
      <c r="E127" s="98"/>
      <c r="F127" s="140"/>
      <c r="G127" s="140"/>
      <c r="H127" s="170"/>
      <c r="I127" s="201"/>
    </row>
    <row r="128" customFormat="false" ht="46.5" hidden="true" customHeight="true" outlineLevel="0" collapsed="false">
      <c r="A128" s="210"/>
      <c r="B128" s="198"/>
      <c r="C128" s="198"/>
      <c r="D128" s="198"/>
      <c r="E128" s="198"/>
      <c r="F128" s="214"/>
      <c r="G128" s="214"/>
      <c r="H128" s="178"/>
    </row>
    <row r="129" customFormat="false" ht="18.6" hidden="false" customHeight="true" outlineLevel="0" collapsed="false">
      <c r="B129" s="98"/>
      <c r="C129" s="233"/>
      <c r="D129" s="233"/>
      <c r="E129" s="233"/>
      <c r="F129" s="98"/>
      <c r="G129" s="98"/>
      <c r="H129" s="234"/>
      <c r="I129" s="95"/>
    </row>
    <row r="130" customFormat="false" ht="15" hidden="false" customHeight="true" outlineLevel="0" collapsed="false">
      <c r="B130" s="230" t="s">
        <v>211</v>
      </c>
      <c r="C130" s="230"/>
      <c r="D130" s="230"/>
      <c r="E130" s="143"/>
      <c r="F130" s="231" t="str">
        <f aca="false">IF(E130:E179=0,"RISPOSTA OBBLIGATORIA","")</f>
        <v>RISPOSTA OBBLIGATORIA</v>
      </c>
      <c r="G130" s="231"/>
      <c r="H130" s="231"/>
      <c r="I130" s="95"/>
    </row>
    <row r="131" customFormat="false" ht="15" hidden="false" customHeight="true" outlineLevel="0" collapsed="false">
      <c r="B131" s="230"/>
      <c r="C131" s="230"/>
      <c r="D131" s="230"/>
      <c r="E131" s="232"/>
      <c r="F131" s="231"/>
      <c r="G131" s="231"/>
      <c r="H131" s="231"/>
      <c r="I131" s="74"/>
    </row>
    <row r="132" customFormat="false" ht="15" hidden="false" customHeight="true" outlineLevel="0" collapsed="false">
      <c r="A132" s="180"/>
      <c r="B132" s="230"/>
      <c r="C132" s="230"/>
      <c r="D132" s="230"/>
      <c r="E132" s="232"/>
      <c r="F132" s="231"/>
      <c r="G132" s="231"/>
      <c r="H132" s="231"/>
      <c r="I132" s="74"/>
    </row>
    <row r="133" customFormat="false" ht="15" hidden="false" customHeight="true" outlineLevel="0" collapsed="false">
      <c r="A133" s="180"/>
      <c r="B133" s="230"/>
      <c r="C133" s="230"/>
      <c r="D133" s="230"/>
      <c r="E133" s="232"/>
      <c r="F133" s="231"/>
      <c r="G133" s="231"/>
      <c r="H133" s="231"/>
      <c r="I133" s="74"/>
    </row>
    <row r="134" customFormat="false" ht="15" hidden="false" customHeight="true" outlineLevel="0" collapsed="false">
      <c r="A134" s="180"/>
      <c r="B134" s="230"/>
      <c r="C134" s="230"/>
      <c r="D134" s="230"/>
      <c r="E134" s="232"/>
      <c r="F134" s="231"/>
      <c r="G134" s="231"/>
      <c r="H134" s="231"/>
      <c r="I134" s="74"/>
    </row>
    <row r="135" customFormat="false" ht="15" hidden="false" customHeight="true" outlineLevel="0" collapsed="false">
      <c r="A135" s="180"/>
      <c r="B135" s="230"/>
      <c r="C135" s="230"/>
      <c r="D135" s="230"/>
      <c r="E135" s="232"/>
      <c r="F135" s="231"/>
      <c r="G135" s="231"/>
      <c r="H135" s="231"/>
      <c r="I135" s="74"/>
    </row>
    <row r="136" customFormat="false" ht="15" hidden="false" customHeight="true" outlineLevel="0" collapsed="false">
      <c r="A136" s="180"/>
      <c r="B136" s="230"/>
      <c r="C136" s="230"/>
      <c r="D136" s="230"/>
      <c r="E136" s="232"/>
      <c r="F136" s="231"/>
      <c r="G136" s="231"/>
      <c r="H136" s="231"/>
      <c r="I136" s="74"/>
    </row>
    <row r="137" s="160" customFormat="true" ht="15" hidden="false" customHeight="true" outlineLevel="0" collapsed="false">
      <c r="A137" s="180"/>
      <c r="B137" s="230"/>
      <c r="C137" s="230"/>
      <c r="D137" s="230"/>
      <c r="E137" s="232"/>
      <c r="F137" s="231"/>
      <c r="G137" s="231"/>
      <c r="H137" s="231"/>
      <c r="I137" s="220"/>
      <c r="J137" s="129"/>
    </row>
    <row r="138" customFormat="false" ht="15" hidden="false" customHeight="true" outlineLevel="0" collapsed="false">
      <c r="A138" s="180"/>
      <c r="B138" s="230"/>
      <c r="C138" s="230"/>
      <c r="D138" s="230"/>
      <c r="E138" s="232"/>
      <c r="F138" s="231"/>
      <c r="G138" s="231"/>
      <c r="H138" s="231"/>
      <c r="I138" s="74"/>
    </row>
    <row r="139" customFormat="false" ht="15" hidden="false" customHeight="true" outlineLevel="0" collapsed="false">
      <c r="A139" s="180"/>
      <c r="B139" s="230"/>
      <c r="C139" s="230"/>
      <c r="D139" s="230"/>
      <c r="E139" s="232"/>
      <c r="F139" s="231"/>
      <c r="G139" s="231"/>
      <c r="H139" s="231"/>
      <c r="I139" s="74"/>
    </row>
    <row r="140" customFormat="false" ht="15" hidden="false" customHeight="true" outlineLevel="0" collapsed="false">
      <c r="B140" s="230"/>
      <c r="C140" s="230"/>
      <c r="D140" s="230"/>
      <c r="E140" s="232"/>
      <c r="F140" s="231"/>
      <c r="G140" s="231"/>
      <c r="H140" s="231"/>
      <c r="I140" s="95"/>
    </row>
    <row r="141" customFormat="false" ht="15" hidden="false" customHeight="true" outlineLevel="0" collapsed="false">
      <c r="B141" s="230"/>
      <c r="C141" s="230"/>
      <c r="D141" s="230"/>
      <c r="E141" s="232"/>
      <c r="F141" s="231"/>
      <c r="G141" s="231"/>
      <c r="H141" s="231"/>
      <c r="I141" s="95"/>
    </row>
    <row r="142" customFormat="false" ht="15" hidden="false" customHeight="true" outlineLevel="0" collapsed="false">
      <c r="B142" s="230"/>
      <c r="C142" s="230"/>
      <c r="D142" s="230"/>
      <c r="E142" s="232"/>
      <c r="F142" s="231"/>
      <c r="G142" s="231"/>
      <c r="H142" s="231"/>
      <c r="I142" s="95"/>
    </row>
    <row r="143" customFormat="false" ht="15" hidden="false" customHeight="true" outlineLevel="0" collapsed="false">
      <c r="B143" s="230"/>
      <c r="C143" s="230"/>
      <c r="D143" s="230"/>
      <c r="E143" s="232"/>
      <c r="F143" s="231"/>
      <c r="G143" s="231"/>
      <c r="H143" s="231"/>
      <c r="I143" s="95"/>
    </row>
    <row r="144" customFormat="false" ht="15" hidden="false" customHeight="true" outlineLevel="0" collapsed="false">
      <c r="B144" s="230"/>
      <c r="C144" s="230"/>
      <c r="D144" s="230"/>
      <c r="E144" s="232"/>
      <c r="F144" s="231"/>
      <c r="G144" s="231"/>
      <c r="H144" s="231"/>
      <c r="I144" s="95"/>
    </row>
    <row r="145" customFormat="false" ht="15" hidden="false" customHeight="true" outlineLevel="0" collapsed="false">
      <c r="B145" s="230"/>
      <c r="C145" s="230"/>
      <c r="D145" s="230"/>
      <c r="E145" s="232"/>
      <c r="F145" s="231"/>
      <c r="G145" s="231"/>
      <c r="H145" s="231"/>
      <c r="I145" s="95"/>
    </row>
    <row r="146" customFormat="false" ht="15" hidden="false" customHeight="true" outlineLevel="0" collapsed="false">
      <c r="B146" s="230"/>
      <c r="C146" s="230"/>
      <c r="D146" s="230"/>
      <c r="E146" s="232"/>
      <c r="F146" s="231"/>
      <c r="G146" s="231"/>
      <c r="H146" s="231"/>
      <c r="I146" s="95"/>
    </row>
    <row r="147" customFormat="false" ht="15" hidden="false" customHeight="true" outlineLevel="0" collapsed="false">
      <c r="B147" s="230"/>
      <c r="C147" s="230"/>
      <c r="D147" s="230"/>
      <c r="E147" s="232"/>
      <c r="F147" s="231"/>
      <c r="G147" s="231"/>
      <c r="H147" s="231"/>
      <c r="I147" s="95"/>
    </row>
    <row r="148" customFormat="false" ht="15" hidden="false" customHeight="true" outlineLevel="0" collapsed="false">
      <c r="B148" s="230"/>
      <c r="C148" s="230"/>
      <c r="D148" s="230"/>
      <c r="E148" s="232"/>
      <c r="F148" s="231"/>
      <c r="G148" s="231"/>
      <c r="H148" s="231"/>
      <c r="I148" s="95"/>
    </row>
    <row r="149" customFormat="false" ht="15" hidden="false" customHeight="true" outlineLevel="0" collapsed="false">
      <c r="B149" s="230"/>
      <c r="C149" s="230"/>
      <c r="D149" s="230"/>
      <c r="E149" s="232"/>
      <c r="F149" s="231"/>
      <c r="G149" s="231"/>
      <c r="H149" s="231"/>
      <c r="I149" s="95"/>
    </row>
    <row r="150" customFormat="false" ht="15" hidden="false" customHeight="true" outlineLevel="0" collapsed="false">
      <c r="B150" s="230"/>
      <c r="C150" s="230"/>
      <c r="D150" s="230"/>
      <c r="E150" s="232"/>
      <c r="F150" s="231"/>
      <c r="G150" s="231"/>
      <c r="H150" s="231"/>
      <c r="I150" s="95"/>
    </row>
    <row r="151" customFormat="false" ht="15" hidden="false" customHeight="true" outlineLevel="0" collapsed="false">
      <c r="B151" s="230"/>
      <c r="C151" s="230"/>
      <c r="D151" s="230"/>
      <c r="E151" s="232"/>
      <c r="F151" s="231"/>
      <c r="G151" s="231"/>
      <c r="H151" s="231"/>
      <c r="I151" s="95"/>
    </row>
    <row r="152" customFormat="false" ht="15" hidden="false" customHeight="true" outlineLevel="0" collapsed="false">
      <c r="B152" s="230"/>
      <c r="C152" s="230"/>
      <c r="D152" s="230"/>
      <c r="E152" s="232"/>
      <c r="F152" s="231"/>
      <c r="G152" s="231"/>
      <c r="H152" s="231"/>
      <c r="I152" s="95"/>
    </row>
    <row r="153" customFormat="false" ht="15" hidden="false" customHeight="true" outlineLevel="0" collapsed="false">
      <c r="B153" s="230"/>
      <c r="C153" s="230"/>
      <c r="D153" s="230"/>
      <c r="E153" s="232"/>
      <c r="F153" s="231"/>
      <c r="G153" s="231"/>
      <c r="H153" s="231"/>
      <c r="I153" s="95"/>
    </row>
    <row r="154" customFormat="false" ht="15" hidden="false" customHeight="true" outlineLevel="0" collapsed="false">
      <c r="B154" s="230"/>
      <c r="C154" s="230"/>
      <c r="D154" s="230"/>
      <c r="E154" s="232"/>
      <c r="F154" s="231"/>
      <c r="G154" s="231"/>
      <c r="H154" s="231"/>
      <c r="I154" s="95"/>
    </row>
    <row r="155" customFormat="false" ht="15" hidden="false" customHeight="true" outlineLevel="0" collapsed="false">
      <c r="B155" s="230"/>
      <c r="C155" s="230"/>
      <c r="D155" s="230"/>
      <c r="E155" s="232"/>
      <c r="F155" s="231"/>
      <c r="G155" s="231"/>
      <c r="H155" s="231"/>
      <c r="I155" s="95"/>
    </row>
    <row r="156" customFormat="false" ht="15" hidden="false" customHeight="true" outlineLevel="0" collapsed="false">
      <c r="B156" s="230"/>
      <c r="C156" s="230"/>
      <c r="D156" s="230"/>
      <c r="E156" s="232"/>
      <c r="F156" s="231"/>
      <c r="G156" s="231"/>
      <c r="H156" s="231"/>
      <c r="I156" s="95"/>
    </row>
    <row r="157" customFormat="false" ht="15" hidden="false" customHeight="true" outlineLevel="0" collapsed="false">
      <c r="B157" s="230"/>
      <c r="C157" s="230"/>
      <c r="D157" s="230"/>
      <c r="E157" s="232"/>
      <c r="F157" s="231"/>
      <c r="G157" s="231"/>
      <c r="H157" s="231"/>
      <c r="I157" s="95"/>
    </row>
    <row r="158" customFormat="false" ht="15" hidden="false" customHeight="true" outlineLevel="0" collapsed="false">
      <c r="B158" s="230"/>
      <c r="C158" s="230"/>
      <c r="D158" s="230"/>
      <c r="E158" s="232"/>
      <c r="F158" s="231"/>
      <c r="G158" s="231"/>
      <c r="H158" s="231"/>
      <c r="I158" s="95"/>
    </row>
    <row r="159" customFormat="false" ht="15" hidden="false" customHeight="true" outlineLevel="0" collapsed="false">
      <c r="B159" s="230"/>
      <c r="C159" s="230"/>
      <c r="D159" s="230"/>
      <c r="E159" s="232"/>
      <c r="F159" s="231"/>
      <c r="G159" s="231"/>
      <c r="H159" s="231"/>
      <c r="I159" s="95"/>
    </row>
    <row r="160" customFormat="false" ht="15" hidden="false" customHeight="true" outlineLevel="0" collapsed="false">
      <c r="B160" s="230"/>
      <c r="C160" s="230"/>
      <c r="D160" s="230"/>
      <c r="E160" s="232"/>
      <c r="F160" s="231"/>
      <c r="G160" s="231"/>
      <c r="H160" s="231"/>
      <c r="I160" s="95"/>
    </row>
    <row r="161" customFormat="false" ht="15" hidden="false" customHeight="true" outlineLevel="0" collapsed="false">
      <c r="B161" s="230"/>
      <c r="C161" s="230"/>
      <c r="D161" s="230"/>
      <c r="E161" s="232"/>
      <c r="F161" s="231"/>
      <c r="G161" s="231"/>
      <c r="H161" s="231"/>
      <c r="I161" s="95"/>
    </row>
    <row r="162" customFormat="false" ht="15" hidden="false" customHeight="true" outlineLevel="0" collapsed="false">
      <c r="B162" s="230"/>
      <c r="C162" s="230"/>
      <c r="D162" s="230"/>
      <c r="E162" s="232"/>
      <c r="F162" s="231"/>
      <c r="G162" s="231"/>
      <c r="H162" s="231"/>
      <c r="I162" s="95"/>
    </row>
    <row r="163" customFormat="false" ht="15" hidden="false" customHeight="true" outlineLevel="0" collapsed="false">
      <c r="B163" s="230"/>
      <c r="C163" s="230"/>
      <c r="D163" s="230"/>
      <c r="E163" s="232"/>
      <c r="F163" s="231"/>
      <c r="G163" s="231"/>
      <c r="H163" s="231"/>
      <c r="I163" s="95"/>
    </row>
    <row r="164" customFormat="false" ht="15" hidden="false" customHeight="true" outlineLevel="0" collapsed="false">
      <c r="B164" s="230"/>
      <c r="C164" s="230"/>
      <c r="D164" s="230"/>
      <c r="E164" s="232"/>
      <c r="F164" s="231"/>
      <c r="G164" s="231"/>
      <c r="H164" s="231"/>
      <c r="I164" s="95"/>
    </row>
    <row r="165" customFormat="false" ht="15" hidden="false" customHeight="true" outlineLevel="0" collapsed="false">
      <c r="B165" s="230"/>
      <c r="C165" s="230"/>
      <c r="D165" s="230"/>
      <c r="E165" s="232"/>
      <c r="F165" s="231"/>
      <c r="G165" s="231"/>
      <c r="H165" s="231"/>
      <c r="I165" s="95"/>
    </row>
    <row r="166" customFormat="false" ht="15" hidden="false" customHeight="true" outlineLevel="0" collapsed="false">
      <c r="B166" s="230"/>
      <c r="C166" s="230"/>
      <c r="D166" s="230"/>
      <c r="E166" s="232"/>
      <c r="F166" s="231"/>
      <c r="G166" s="231"/>
      <c r="H166" s="231"/>
      <c r="I166" s="95"/>
    </row>
    <row r="167" customFormat="false" ht="15" hidden="false" customHeight="true" outlineLevel="0" collapsed="false">
      <c r="B167" s="230"/>
      <c r="C167" s="230"/>
      <c r="D167" s="230"/>
      <c r="E167" s="232"/>
      <c r="F167" s="231"/>
      <c r="G167" s="231"/>
      <c r="H167" s="231"/>
      <c r="I167" s="95"/>
    </row>
    <row r="168" customFormat="false" ht="15" hidden="false" customHeight="true" outlineLevel="0" collapsed="false">
      <c r="B168" s="230"/>
      <c r="C168" s="230"/>
      <c r="D168" s="230"/>
      <c r="E168" s="232"/>
      <c r="F168" s="231"/>
      <c r="G168" s="231"/>
      <c r="H168" s="231"/>
      <c r="I168" s="95"/>
    </row>
    <row r="169" customFormat="false" ht="15" hidden="false" customHeight="true" outlineLevel="0" collapsed="false">
      <c r="B169" s="230"/>
      <c r="C169" s="230"/>
      <c r="D169" s="230"/>
      <c r="E169" s="232"/>
      <c r="F169" s="231"/>
      <c r="G169" s="231"/>
      <c r="H169" s="231"/>
      <c r="I169" s="95"/>
    </row>
    <row r="170" customFormat="false" ht="15" hidden="false" customHeight="true" outlineLevel="0" collapsed="false">
      <c r="B170" s="230"/>
      <c r="C170" s="230"/>
      <c r="D170" s="230"/>
      <c r="E170" s="232"/>
      <c r="F170" s="231"/>
      <c r="G170" s="231"/>
      <c r="H170" s="231"/>
      <c r="I170" s="95"/>
    </row>
    <row r="171" customFormat="false" ht="15" hidden="false" customHeight="true" outlineLevel="0" collapsed="false">
      <c r="B171" s="230"/>
      <c r="C171" s="230"/>
      <c r="D171" s="230"/>
      <c r="E171" s="232"/>
      <c r="F171" s="231"/>
      <c r="G171" s="231"/>
      <c r="H171" s="231"/>
      <c r="I171" s="95"/>
    </row>
    <row r="172" customFormat="false" ht="15" hidden="false" customHeight="true" outlineLevel="0" collapsed="false">
      <c r="B172" s="230"/>
      <c r="C172" s="230"/>
      <c r="D172" s="230"/>
      <c r="E172" s="232"/>
      <c r="F172" s="231"/>
      <c r="G172" s="231"/>
      <c r="H172" s="231"/>
      <c r="I172" s="95"/>
    </row>
    <row r="173" customFormat="false" ht="15" hidden="false" customHeight="true" outlineLevel="0" collapsed="false">
      <c r="B173" s="230"/>
      <c r="C173" s="230"/>
      <c r="D173" s="230"/>
      <c r="E173" s="232"/>
      <c r="F173" s="231"/>
      <c r="G173" s="231"/>
      <c r="H173" s="231"/>
      <c r="I173" s="95"/>
    </row>
    <row r="174" customFormat="false" ht="15" hidden="false" customHeight="true" outlineLevel="0" collapsed="false">
      <c r="B174" s="230"/>
      <c r="C174" s="230"/>
      <c r="D174" s="230"/>
      <c r="E174" s="232"/>
      <c r="F174" s="231"/>
      <c r="G174" s="231"/>
      <c r="H174" s="231"/>
      <c r="I174" s="95"/>
    </row>
    <row r="175" customFormat="false" ht="15" hidden="false" customHeight="true" outlineLevel="0" collapsed="false">
      <c r="B175" s="230"/>
      <c r="C175" s="230"/>
      <c r="D175" s="230"/>
      <c r="E175" s="232"/>
      <c r="F175" s="231"/>
      <c r="G175" s="231"/>
      <c r="H175" s="231"/>
      <c r="I175" s="95"/>
    </row>
    <row r="176" customFormat="false" ht="15" hidden="false" customHeight="true" outlineLevel="0" collapsed="false">
      <c r="B176" s="230"/>
      <c r="C176" s="230"/>
      <c r="D176" s="230"/>
      <c r="E176" s="232"/>
      <c r="F176" s="231"/>
      <c r="G176" s="231"/>
      <c r="H176" s="231"/>
      <c r="I176" s="95"/>
    </row>
    <row r="177" customFormat="false" ht="15" hidden="false" customHeight="true" outlineLevel="0" collapsed="false">
      <c r="B177" s="230"/>
      <c r="C177" s="230"/>
      <c r="D177" s="230"/>
      <c r="E177" s="232"/>
      <c r="F177" s="231"/>
      <c r="G177" s="231"/>
      <c r="H177" s="231"/>
      <c r="I177" s="95"/>
    </row>
    <row r="178" customFormat="false" ht="15" hidden="false" customHeight="true" outlineLevel="0" collapsed="false">
      <c r="B178" s="230"/>
      <c r="C178" s="230"/>
      <c r="D178" s="230"/>
      <c r="E178" s="232"/>
      <c r="F178" s="231"/>
      <c r="G178" s="231"/>
      <c r="H178" s="231"/>
      <c r="I178" s="95"/>
    </row>
    <row r="179" customFormat="false" ht="15" hidden="false" customHeight="true" outlineLevel="0" collapsed="false">
      <c r="B179" s="230"/>
      <c r="C179" s="230"/>
      <c r="D179" s="230"/>
      <c r="E179" s="232"/>
      <c r="F179" s="231"/>
      <c r="G179" s="231"/>
      <c r="H179" s="231"/>
      <c r="I179" s="95"/>
    </row>
    <row r="180" customFormat="false" ht="16.5" hidden="false" customHeight="false" outlineLevel="0" collapsed="false">
      <c r="A180" s="221"/>
      <c r="B180" s="222"/>
      <c r="C180" s="222"/>
      <c r="D180" s="222"/>
      <c r="E180" s="222"/>
      <c r="F180" s="222"/>
      <c r="G180" s="222"/>
      <c r="H180" s="223"/>
      <c r="I180" s="129" t="n">
        <f aca="false">SUM(I14,I18,I20,I22,I24,I26,I32,I34,SUM(F37,F42,F44),SUM(I47,I122),SUM(F55,F58,F61),SUM(I64,F67,F70),SUM(I64,F67,F70),SUM(F107,F110,F113))</f>
        <v>0</v>
      </c>
    </row>
    <row r="181" customFormat="false" ht="16.5" hidden="true" customHeight="false" outlineLevel="0" collapsed="false">
      <c r="I181" s="224" t="str">
        <f aca="false">IF(OR(COUNTIF(J181:K181,"KO")&gt;0,E72="",F44="",F55="",F58="",F61=""),"KO","OK")</f>
        <v>KO</v>
      </c>
      <c r="J181" s="129" t="str">
        <f aca="false">IF(OR(I11=0,I18=0,I20=0,I22=0,I32=0,I34=0,F37=0,I122=0,I84=0,I86=0,I88=0,I90=0,I92=0,I94=0,I96=0,I98=0,I100=0,I102=0,I104=0,),"KO","OK")</f>
        <v>KO</v>
      </c>
      <c r="K181" s="129" t="str">
        <f aca="false">IF(I64=1,(IF(OR(F67&gt;0,F70&gt;0),"OK","KO")),"OK")</f>
        <v>OK</v>
      </c>
    </row>
  </sheetData>
  <sheetProtection sheet="true" password="ea98" formatColumns="false" selectLockedCells="true"/>
  <mergeCells count="47">
    <mergeCell ref="B18:E18"/>
    <mergeCell ref="B20:E20"/>
    <mergeCell ref="B22:E22"/>
    <mergeCell ref="B32:E32"/>
    <mergeCell ref="B37:E37"/>
    <mergeCell ref="G37:H37"/>
    <mergeCell ref="B44:E44"/>
    <mergeCell ref="G44:H44"/>
    <mergeCell ref="B47:E47"/>
    <mergeCell ref="C49:E49"/>
    <mergeCell ref="B52:E52"/>
    <mergeCell ref="B55:E55"/>
    <mergeCell ref="G55:H55"/>
    <mergeCell ref="B58:E58"/>
    <mergeCell ref="G58:H58"/>
    <mergeCell ref="B61:E61"/>
    <mergeCell ref="G61:H61"/>
    <mergeCell ref="B64:E64"/>
    <mergeCell ref="C67:E67"/>
    <mergeCell ref="G67:H67"/>
    <mergeCell ref="C70:E70"/>
    <mergeCell ref="G70:H70"/>
    <mergeCell ref="B72:D81"/>
    <mergeCell ref="F72:H81"/>
    <mergeCell ref="B83:D83"/>
    <mergeCell ref="B84:E84"/>
    <mergeCell ref="B86:E86"/>
    <mergeCell ref="B88:E88"/>
    <mergeCell ref="B90:E90"/>
    <mergeCell ref="B92:E92"/>
    <mergeCell ref="B94:E94"/>
    <mergeCell ref="B96:E96"/>
    <mergeCell ref="B98:E98"/>
    <mergeCell ref="B100:E100"/>
    <mergeCell ref="B102:E102"/>
    <mergeCell ref="B104:E104"/>
    <mergeCell ref="B107:E107"/>
    <mergeCell ref="G107:H107"/>
    <mergeCell ref="B110:E110"/>
    <mergeCell ref="G110:H110"/>
    <mergeCell ref="B113:E113"/>
    <mergeCell ref="G113:H113"/>
    <mergeCell ref="B122:E122"/>
    <mergeCell ref="B125:E125"/>
    <mergeCell ref="B128:E128"/>
    <mergeCell ref="B130:D179"/>
    <mergeCell ref="F130:H179"/>
  </mergeCells>
  <dataValidations count="5">
    <dataValidation allowBlank="true" error="INSERIRE SOLO VALORI NUMERICI INTERI" errorStyle="stop" errorTitle="ATTENZIONE" operator="between" showDropDown="false" showErrorMessage="true" showInputMessage="false" sqref="F40 F42 F44 F47:F50 F52:F53 F55 F58 F61:F62 F64:F65 F67:F68 F70 F107 F110 F113:F119" type="whole">
      <formula1>0</formula1>
      <formula2>999999999999</formula2>
    </dataValidation>
    <dataValidation allowBlank="true" error="INSERIRE UN VALORE NUMERICO INTERO" errorStyle="stop" errorTitle="ATTENZIONE" operator="between" showDropDown="false" showErrorMessage="true" showInputMessage="false" sqref="F6 F8" type="whole">
      <formula1>0</formula1>
      <formula2>100</formula2>
    </dataValidation>
    <dataValidation allowBlank="true" error="INSERIRE SOLO VALORI NUMERICI CON DUE DECIMALI" errorStyle="stop" errorTitle="ATTENZIONE" operator="between" showDropDown="false" showErrorMessage="true" showInputMessage="false" sqref="F37" type="decimal">
      <formula1>0.01</formula1>
      <formula2>100</formula2>
    </dataValidation>
    <dataValidation allowBlank="true" error="INSERIRE SOLO NUMERI INTERI" errorStyle="stop" errorTitle="ERRORE NEL DATO IMMESSO" operator="between" showDropDown="false" showErrorMessage="true" showInputMessage="false" sqref="E72:E81 E105 E130:E179" type="whole">
      <formula1>1</formula1>
      <formula2>99999</formula2>
    </dataValidation>
    <dataValidation allowBlank="true" errorStyle="stop" operator="between" showDropDown="false" showErrorMessage="true" showInputMessage="false" sqref="F122" type="list">
      <formula1>"_,SI,No,Non Tenuto"</formula1>
      <formula2>0</formula2>
    </dataValidation>
  </dataValidations>
  <printOptions headings="false" gridLines="false" gridLinesSet="true" horizontalCentered="true" verticalCentered="false"/>
  <pageMargins left="0.236111111111111" right="0.236111111111111" top="0.59027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21" activePane="bottomRight" state="frozen"/>
      <selection pane="topLeft" activeCell="A1" activeCellId="0" sqref="A1"/>
      <selection pane="topRight" activeCell="C1" activeCellId="0" sqref="C1"/>
      <selection pane="bottomLeft" activeCell="A21" activeCellId="0" sqref="A21"/>
      <selection pane="bottomRight" activeCell="A5" activeCellId="0" sqref="A5"/>
    </sheetView>
  </sheetViews>
  <sheetFormatPr defaultColWidth="9.28515625" defaultRowHeight="11.25" zeroHeight="false" outlineLevelRow="0" outlineLevelCol="0"/>
  <cols>
    <col collapsed="false" customWidth="true" hidden="false" outlineLevel="0" max="1" min="1" style="267" width="38.82"/>
    <col collapsed="false" customWidth="true" hidden="false" outlineLevel="0" max="2" min="2" style="268" width="9.99"/>
    <col collapsed="false" customWidth="true" hidden="false" outlineLevel="0" max="4" min="3" style="268" width="17.82"/>
    <col collapsed="false" customWidth="true" hidden="false" outlineLevel="0" max="5" min="5" style="268" width="16.33"/>
    <col collapsed="false" customWidth="true" hidden="false" outlineLevel="0" max="6" min="6" style="1089" width="15.82"/>
    <col collapsed="false" customWidth="true" hidden="false" outlineLevel="0" max="7" min="7" style="1089" width="18.33"/>
    <col collapsed="false" customWidth="true" hidden="false" outlineLevel="0" max="8" min="8" style="268" width="16.33"/>
    <col collapsed="false" customWidth="true" hidden="false" outlineLevel="0" max="9" min="9" style="1089" width="15.82"/>
    <col collapsed="false" customWidth="true" hidden="false" outlineLevel="0" max="10" min="10" style="268" width="18.33"/>
  </cols>
  <sheetData>
    <row r="1" s="267" customFormat="tru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F1" s="406"/>
      <c r="G1" s="406"/>
      <c r="H1" s="406"/>
      <c r="I1" s="406"/>
      <c r="J1" s="406"/>
      <c r="K1" s="320"/>
      <c r="M1" s="0"/>
    </row>
    <row r="2" s="267" customFormat="true" ht="12.75" hidden="false" customHeight="true" outlineLevel="0" collapsed="false">
      <c r="D2" s="1090"/>
      <c r="E2" s="1090"/>
      <c r="F2" s="1090"/>
      <c r="G2" s="1090"/>
      <c r="H2" s="1090"/>
      <c r="I2" s="1090"/>
      <c r="J2" s="1090"/>
      <c r="K2" s="320"/>
      <c r="M2" s="0"/>
    </row>
    <row r="3" s="267" customFormat="true" ht="21" hidden="false" customHeight="true" outlineLevel="0" collapsed="false">
      <c r="A3" s="1092" t="s">
        <v>1121</v>
      </c>
      <c r="B3" s="268"/>
      <c r="C3" s="268"/>
    </row>
    <row r="4" customFormat="false" ht="33.75" hidden="false" customHeight="false" outlineLevel="0" collapsed="false">
      <c r="A4" s="1094" t="s">
        <v>960</v>
      </c>
      <c r="B4" s="1095" t="s">
        <v>961</v>
      </c>
      <c r="C4" s="1097" t="s">
        <v>1106</v>
      </c>
      <c r="D4" s="1097" t="s">
        <v>538</v>
      </c>
      <c r="E4" s="1097" t="s">
        <v>1122</v>
      </c>
      <c r="F4" s="1097" t="s">
        <v>1123</v>
      </c>
      <c r="G4" s="1097" t="s">
        <v>539</v>
      </c>
      <c r="H4" s="1097" t="s">
        <v>1124</v>
      </c>
      <c r="I4" s="1097" t="s">
        <v>1123</v>
      </c>
      <c r="J4" s="1097" t="s">
        <v>1125</v>
      </c>
    </row>
    <row r="5" s="1196" customFormat="true" ht="10.5" hidden="false" customHeight="false" outlineLevel="0" collapsed="false">
      <c r="A5" s="1193"/>
      <c r="B5" s="1140"/>
      <c r="C5" s="1140" t="s">
        <v>978</v>
      </c>
      <c r="D5" s="1194" t="s">
        <v>979</v>
      </c>
      <c r="E5" s="1194" t="s">
        <v>1126</v>
      </c>
      <c r="F5" s="1194" t="s">
        <v>1127</v>
      </c>
      <c r="G5" s="1194" t="s">
        <v>982</v>
      </c>
      <c r="H5" s="1194" t="s">
        <v>1128</v>
      </c>
      <c r="I5" s="1194" t="s">
        <v>1129</v>
      </c>
      <c r="J5" s="1194"/>
    </row>
    <row r="6" customFormat="false" ht="12.75" hidden="false" customHeight="false" outlineLevel="0" collapsed="false">
      <c r="A6" s="1101" t="str">
        <f aca="false">t1!A6</f>
        <v>SEGRETARIO A</v>
      </c>
      <c r="B6" s="1102" t="str">
        <f aca="false">t1!B6</f>
        <v>0D0102</v>
      </c>
      <c r="C6" s="1198" t="n">
        <f aca="false">t13!W6</f>
        <v>0</v>
      </c>
      <c r="D6" s="1198" t="n">
        <f aca="false">t13!T6</f>
        <v>0</v>
      </c>
      <c r="E6" s="1201" t="str">
        <f aca="false">IF($C6=0," ",IF(D6=0," ",D6/$C6))</f>
        <v> </v>
      </c>
      <c r="F6" s="1134" t="str">
        <f aca="false">IF($C6=0," ",IF(D6=0," ",IF(E6&gt;0.2,"ERRORE","OK")))</f>
        <v> </v>
      </c>
      <c r="G6" s="1198" t="n">
        <f aca="false">t13!U6</f>
        <v>0</v>
      </c>
      <c r="H6" s="1201" t="str">
        <f aca="false">IF($C6=0," ",IF(G6=0," ",G6/$C6))</f>
        <v> </v>
      </c>
      <c r="I6" s="1134" t="str">
        <f aca="false">IF($C6=0," ",IF(G6=0," ",IF(H6&gt;0.2,"ERRORE","OK")))</f>
        <v> </v>
      </c>
      <c r="J6" s="1200" t="str">
        <f aca="false">IF(OR(F6="ERRORE",I6="ERRORE"),"ERRORE","OK")</f>
        <v>OK</v>
      </c>
    </row>
    <row r="7" customFormat="false" ht="12.75" hidden="false" customHeight="false" outlineLevel="0" collapsed="false">
      <c r="A7" s="1101" t="str">
        <f aca="false">t1!A7</f>
        <v>SEGRETARIO B</v>
      </c>
      <c r="B7" s="1102" t="str">
        <f aca="false">t1!B7</f>
        <v>0D0103</v>
      </c>
      <c r="C7" s="1198" t="n">
        <f aca="false">t13!W7</f>
        <v>0</v>
      </c>
      <c r="D7" s="1198" t="n">
        <f aca="false">t13!T7</f>
        <v>0</v>
      </c>
      <c r="E7" s="1201" t="str">
        <f aca="false">IF($C7=0," ",IF(D7=0," ",D7/$C7))</f>
        <v> </v>
      </c>
      <c r="F7" s="1134" t="str">
        <f aca="false">IF($C7=0," ",IF(D7=0," ",IF(E7&gt;0.2,"ERRORE","OK")))</f>
        <v> </v>
      </c>
      <c r="G7" s="1198" t="n">
        <f aca="false">t13!U7</f>
        <v>0</v>
      </c>
      <c r="H7" s="1201" t="str">
        <f aca="false">IF($C7=0," ",IF(G7=0," ",G7/$C7))</f>
        <v> </v>
      </c>
      <c r="I7" s="1134" t="str">
        <f aca="false">IF($C7=0," ",IF(G7=0," ",IF(H7&gt;0.2,"ERRORE","OK")))</f>
        <v> </v>
      </c>
      <c r="J7" s="1200" t="str">
        <f aca="false">IF(OR(F7="ERRORE",I7="ERRORE"),"ERRORE","OK")</f>
        <v>OK</v>
      </c>
    </row>
    <row r="8" customFormat="false" ht="12.75" hidden="false" customHeight="false" outlineLevel="0" collapsed="false">
      <c r="A8" s="1101" t="str">
        <f aca="false">t1!A8</f>
        <v>SEGRETARIO C</v>
      </c>
      <c r="B8" s="1102" t="str">
        <f aca="false">t1!B8</f>
        <v>0D0485</v>
      </c>
      <c r="C8" s="1198" t="n">
        <f aca="false">t13!W8</f>
        <v>0</v>
      </c>
      <c r="D8" s="1198" t="n">
        <f aca="false">t13!T8</f>
        <v>0</v>
      </c>
      <c r="E8" s="1201" t="str">
        <f aca="false">IF($C8=0," ",IF(D8=0," ",D8/$C8))</f>
        <v> </v>
      </c>
      <c r="F8" s="1134" t="str">
        <f aca="false">IF($C8=0," ",IF(D8=0," ",IF(E8&gt;0.2,"ERRORE","OK")))</f>
        <v> </v>
      </c>
      <c r="G8" s="1198" t="n">
        <f aca="false">t13!U8</f>
        <v>0</v>
      </c>
      <c r="H8" s="1201" t="str">
        <f aca="false">IF($C8=0," ",IF(G8=0," ",G8/$C8))</f>
        <v> </v>
      </c>
      <c r="I8" s="1134" t="str">
        <f aca="false">IF($C8=0," ",IF(G8=0," ",IF(H8&gt;0.2,"ERRORE","OK")))</f>
        <v> </v>
      </c>
      <c r="J8" s="1200" t="str">
        <f aca="false">IF(OR(F8="ERRORE",I8="ERRORE"),"ERRORE","OK")</f>
        <v>OK</v>
      </c>
    </row>
    <row r="9" customFormat="false" ht="12.75" hidden="false" customHeight="false" outlineLevel="0" collapsed="false">
      <c r="A9" s="1101" t="str">
        <f aca="false">t1!A9</f>
        <v>SEGRETARIO GENERALE CCIAA</v>
      </c>
      <c r="B9" s="1102" t="str">
        <f aca="false">t1!B9</f>
        <v>0D0104</v>
      </c>
      <c r="C9" s="1198" t="n">
        <f aca="false">t13!W9</f>
        <v>0</v>
      </c>
      <c r="D9" s="1198" t="n">
        <f aca="false">t13!T9</f>
        <v>0</v>
      </c>
      <c r="E9" s="1201" t="str">
        <f aca="false">IF($C9=0," ",IF(D9=0," ",D9/$C9))</f>
        <v> </v>
      </c>
      <c r="F9" s="1134" t="str">
        <f aca="false">IF($C9=0," ",IF(D9=0," ",IF(E9&gt;0.2,"ERRORE","OK")))</f>
        <v> </v>
      </c>
      <c r="G9" s="1198" t="n">
        <f aca="false">t13!U9</f>
        <v>0</v>
      </c>
      <c r="H9" s="1201" t="str">
        <f aca="false">IF($C9=0," ",IF(G9=0," ",G9/$C9))</f>
        <v> </v>
      </c>
      <c r="I9" s="1134" t="str">
        <f aca="false">IF($C9=0," ",IF(G9=0," ",IF(H9&gt;0.2,"ERRORE","OK")))</f>
        <v> </v>
      </c>
      <c r="J9" s="1200" t="str">
        <f aca="false">IF(OR(F9="ERRORE",I9="ERRORE"),"ERRORE","OK")</f>
        <v>OK</v>
      </c>
    </row>
    <row r="10" customFormat="false" ht="12.75" hidden="false" customHeight="false" outlineLevel="0" collapsed="false">
      <c r="A10" s="1101" t="str">
        <f aca="false">t1!A10</f>
        <v>DIRETTORE  GENERALE</v>
      </c>
      <c r="B10" s="1102" t="str">
        <f aca="false">t1!B10</f>
        <v>0D0097</v>
      </c>
      <c r="C10" s="1198" t="n">
        <f aca="false">t13!W10</f>
        <v>0</v>
      </c>
      <c r="D10" s="1198" t="n">
        <f aca="false">t13!T10</f>
        <v>0</v>
      </c>
      <c r="E10" s="1201" t="str">
        <f aca="false">IF($C10=0," ",IF(D10=0," ",D10/$C10))</f>
        <v> </v>
      </c>
      <c r="F10" s="1134" t="str">
        <f aca="false">IF($C10=0," ",IF(D10=0," ",IF(E10&gt;0.2,"ERRORE","OK")))</f>
        <v> </v>
      </c>
      <c r="G10" s="1198" t="n">
        <f aca="false">t13!U10</f>
        <v>0</v>
      </c>
      <c r="H10" s="1201" t="str">
        <f aca="false">IF($C10=0," ",IF(G10=0," ",G10/$C10))</f>
        <v> </v>
      </c>
      <c r="I10" s="1134" t="str">
        <f aca="false">IF($C10=0," ",IF(G10=0," ",IF(H10&gt;0.2,"ERRORE","OK")))</f>
        <v> </v>
      </c>
      <c r="J10" s="1200" t="str">
        <f aca="false">IF(OR(F10="ERRORE",I10="ERRORE"),"ERRORE","OK")</f>
        <v>OK</v>
      </c>
    </row>
    <row r="11" customFormat="false" ht="12.75" hidden="false" customHeight="false" outlineLevel="0" collapsed="false">
      <c r="A11" s="1101" t="str">
        <f aca="false">t1!A11</f>
        <v>DIRIGENTE FUORI D.O. art.110 c.2 TUEL</v>
      </c>
      <c r="B11" s="1102" t="str">
        <f aca="false">t1!B11</f>
        <v>0D0098</v>
      </c>
      <c r="C11" s="1198" t="n">
        <f aca="false">t13!W11</f>
        <v>0</v>
      </c>
      <c r="D11" s="1198" t="n">
        <f aca="false">t13!T11</f>
        <v>0</v>
      </c>
      <c r="E11" s="1201" t="str">
        <f aca="false">IF($C11=0," ",IF(D11=0," ",D11/$C11))</f>
        <v> </v>
      </c>
      <c r="F11" s="1134" t="str">
        <f aca="false">IF($C11=0," ",IF(D11=0," ",IF(E11&gt;0.2,"ERRORE","OK")))</f>
        <v> </v>
      </c>
      <c r="G11" s="1198" t="n">
        <f aca="false">t13!U11</f>
        <v>0</v>
      </c>
      <c r="H11" s="1201" t="str">
        <f aca="false">IF($C11=0," ",IF(G11=0," ",G11/$C11))</f>
        <v> </v>
      </c>
      <c r="I11" s="1134" t="str">
        <f aca="false">IF($C11=0," ",IF(G11=0," ",IF(H11&gt;0.2,"ERRORE","OK")))</f>
        <v> </v>
      </c>
      <c r="J11" s="1200" t="str">
        <f aca="false">IF(OR(F11="ERRORE",I11="ERRORE"),"ERRORE","OK")</f>
        <v>OK</v>
      </c>
    </row>
    <row r="12" customFormat="false" ht="12.75" hidden="false" customHeight="false" outlineLevel="0" collapsed="false">
      <c r="A12" s="1101" t="str">
        <f aca="false">t1!A12</f>
        <v>ALTE SPECIALIZZ. FUORI D.O.art.110 c.2 TUEL</v>
      </c>
      <c r="B12" s="1102" t="str">
        <f aca="false">t1!B12</f>
        <v>0D0095</v>
      </c>
      <c r="C12" s="1198" t="n">
        <f aca="false">t13!W12</f>
        <v>0</v>
      </c>
      <c r="D12" s="1198" t="n">
        <f aca="false">t13!T12</f>
        <v>0</v>
      </c>
      <c r="E12" s="1201" t="str">
        <f aca="false">IF($C12=0," ",IF(D12=0," ",D12/$C12))</f>
        <v> </v>
      </c>
      <c r="F12" s="1134" t="str">
        <f aca="false">IF($C12=0," ",IF(D12=0," ",IF(E12&gt;0.2,"ERRORE","OK")))</f>
        <v> </v>
      </c>
      <c r="G12" s="1198" t="n">
        <f aca="false">t13!U12</f>
        <v>0</v>
      </c>
      <c r="H12" s="1201" t="str">
        <f aca="false">IF($C12=0," ",IF(G12=0," ",G12/$C12))</f>
        <v> </v>
      </c>
      <c r="I12" s="1134" t="str">
        <f aca="false">IF($C12=0," ",IF(G12=0," ",IF(H12&gt;0.2,"ERRORE","OK")))</f>
        <v> </v>
      </c>
      <c r="J12" s="1200" t="str">
        <f aca="false">IF(OR(F12="ERRORE",I12="ERRORE"),"ERRORE","OK")</f>
        <v>OK</v>
      </c>
    </row>
    <row r="13" customFormat="false" ht="12.75" hidden="false" customHeight="false" outlineLevel="0" collapsed="false">
      <c r="A13" s="1101" t="str">
        <f aca="false">t1!A13</f>
        <v>DIRIGENTE A TEMPO INDETERMINATO</v>
      </c>
      <c r="B13" s="1102" t="str">
        <f aca="false">t1!B13</f>
        <v>0D0164</v>
      </c>
      <c r="C13" s="1198" t="n">
        <f aca="false">t13!W13</f>
        <v>4203</v>
      </c>
      <c r="D13" s="1198" t="n">
        <f aca="false">t13!T13</f>
        <v>0</v>
      </c>
      <c r="E13" s="1201" t="str">
        <f aca="false">IF($C13=0," ",IF(D13=0," ",D13/$C13))</f>
        <v> </v>
      </c>
      <c r="F13" s="1134" t="str">
        <f aca="false">IF($C13=0," ",IF(D13=0," ",IF(E13&gt;0.2,"ERRORE","OK")))</f>
        <v> </v>
      </c>
      <c r="G13" s="1198" t="n">
        <f aca="false">t13!U13</f>
        <v>0</v>
      </c>
      <c r="H13" s="1201" t="str">
        <f aca="false">IF($C13=0," ",IF(G13=0," ",G13/$C13))</f>
        <v> </v>
      </c>
      <c r="I13" s="1134" t="str">
        <f aca="false">IF($C13=0," ",IF(G13=0," ",IF(H13&gt;0.2,"ERRORE","OK")))</f>
        <v> </v>
      </c>
      <c r="J13" s="1200" t="str">
        <f aca="false">IF(OR(F13="ERRORE",I13="ERRORE"),"ERRORE","OK")</f>
        <v>OK</v>
      </c>
    </row>
    <row r="14" customFormat="false" ht="12.75" hidden="false" customHeight="false" outlineLevel="0" collapsed="false">
      <c r="A14" s="1101" t="str">
        <f aca="false">t1!A14</f>
        <v>DIRIGENTE A TEMPO DET.TO  ART.110 C.1 TUEL</v>
      </c>
      <c r="B14" s="1102" t="str">
        <f aca="false">t1!B14</f>
        <v>0D0165</v>
      </c>
      <c r="C14" s="1198" t="n">
        <f aca="false">t13!W14</f>
        <v>44077</v>
      </c>
      <c r="D14" s="1198" t="n">
        <f aca="false">t13!T14</f>
        <v>0</v>
      </c>
      <c r="E14" s="1201" t="str">
        <f aca="false">IF($C14=0," ",IF(D14=0," ",D14/$C14))</f>
        <v> </v>
      </c>
      <c r="F14" s="1134" t="str">
        <f aca="false">IF($C14=0," ",IF(D14=0," ",IF(E14&gt;0.2,"ERRORE","OK")))</f>
        <v> </v>
      </c>
      <c r="G14" s="1198" t="n">
        <f aca="false">t13!U14</f>
        <v>0</v>
      </c>
      <c r="H14" s="1201" t="str">
        <f aca="false">IF($C14=0," ",IF(G14=0," ",G14/$C14))</f>
        <v> </v>
      </c>
      <c r="I14" s="1134" t="str">
        <f aca="false">IF($C14=0," ",IF(G14=0," ",IF(H14&gt;0.2,"ERRORE","OK")))</f>
        <v> </v>
      </c>
      <c r="J14" s="1200" t="str">
        <f aca="false">IF(OR(F14="ERRORE",I14="ERRORE"),"ERRORE","OK")</f>
        <v>OK</v>
      </c>
    </row>
    <row r="15" customFormat="false" ht="12.75" hidden="false" customHeight="false" outlineLevel="0" collapsed="false">
      <c r="A15" s="1101" t="str">
        <f aca="false">t1!A15</f>
        <v>ALTE SPECIALIZZ. IN D.O. art.110 c.1 TUEL</v>
      </c>
      <c r="B15" s="1102" t="str">
        <f aca="false">t1!B15</f>
        <v>0D0I95</v>
      </c>
      <c r="C15" s="1198" t="n">
        <f aca="false">t13!W15</f>
        <v>0</v>
      </c>
      <c r="D15" s="1198" t="n">
        <f aca="false">t13!T15</f>
        <v>0</v>
      </c>
      <c r="E15" s="1201" t="str">
        <f aca="false">IF($C15=0," ",IF(D15=0," ",D15/$C15))</f>
        <v> </v>
      </c>
      <c r="F15" s="1134" t="str">
        <f aca="false">IF($C15=0," ",IF(D15=0," ",IF(E15&gt;0.2,"ERRORE","OK")))</f>
        <v> </v>
      </c>
      <c r="G15" s="1198" t="n">
        <f aca="false">t13!U15</f>
        <v>0</v>
      </c>
      <c r="H15" s="1201" t="str">
        <f aca="false">IF($C15=0," ",IF(G15=0," ",G15/$C15))</f>
        <v> </v>
      </c>
      <c r="I15" s="1134" t="str">
        <f aca="false">IF($C15=0," ",IF(G15=0," ",IF(H15&gt;0.2,"ERRORE","OK")))</f>
        <v> </v>
      </c>
      <c r="J15" s="1200" t="str">
        <f aca="false">IF(OR(F15="ERRORE",I15="ERRORE"),"ERRORE","OK")</f>
        <v>OK</v>
      </c>
    </row>
    <row r="16" customFormat="false" ht="12.75" hidden="false" customHeight="false" outlineLevel="0" collapsed="false">
      <c r="A16" s="1101" t="str">
        <f aca="false">t1!A16</f>
        <v>POSIZ. ECON. D6 - PROFILI ACCESSO D3</v>
      </c>
      <c r="B16" s="1102" t="str">
        <f aca="false">t1!B16</f>
        <v>0D6A00</v>
      </c>
      <c r="C16" s="1198" t="n">
        <f aca="false">t13!W16</f>
        <v>38194</v>
      </c>
      <c r="D16" s="1198" t="n">
        <f aca="false">t13!T16</f>
        <v>0</v>
      </c>
      <c r="E16" s="1201" t="str">
        <f aca="false">IF($C16=0," ",IF(D16=0," ",D16/$C16))</f>
        <v> </v>
      </c>
      <c r="F16" s="1134" t="str">
        <f aca="false">IF($C16=0," ",IF(D16=0," ",IF(E16&gt;0.2,"ERRORE","OK")))</f>
        <v> </v>
      </c>
      <c r="G16" s="1198" t="n">
        <f aca="false">t13!U16</f>
        <v>387</v>
      </c>
      <c r="H16" s="1201" t="n">
        <f aca="false">IF($C16=0," ",IF(G16=0," ",G16/$C16))</f>
        <v>0.0101</v>
      </c>
      <c r="I16" s="1134" t="str">
        <f aca="false">IF($C16=0," ",IF(G16=0," ",IF(H16&gt;0.2,"ERRORE","OK")))</f>
        <v>OK</v>
      </c>
      <c r="J16" s="1200" t="str">
        <f aca="false">IF(OR(F16="ERRORE",I16="ERRORE"),"ERRORE","OK")</f>
        <v>OK</v>
      </c>
    </row>
    <row r="17" customFormat="false" ht="12.75" hidden="false" customHeight="false" outlineLevel="0" collapsed="false">
      <c r="A17" s="1101" t="str">
        <f aca="false">t1!A17</f>
        <v>POSIZ. ECON. D6 - PROFILO ACCESSO D1</v>
      </c>
      <c r="B17" s="1102" t="str">
        <f aca="false">t1!B17</f>
        <v>0D6000</v>
      </c>
      <c r="C17" s="1198" t="n">
        <f aca="false">t13!W17</f>
        <v>26625</v>
      </c>
      <c r="D17" s="1198" t="n">
        <f aca="false">t13!T17</f>
        <v>0</v>
      </c>
      <c r="E17" s="1201" t="str">
        <f aca="false">IF($C17=0," ",IF(D17=0," ",D17/$C17))</f>
        <v> </v>
      </c>
      <c r="F17" s="1134" t="str">
        <f aca="false">IF($C17=0," ",IF(D17=0," ",IF(E17&gt;0.2,"ERRORE","OK")))</f>
        <v> </v>
      </c>
      <c r="G17" s="1198" t="n">
        <f aca="false">t13!U17</f>
        <v>0</v>
      </c>
      <c r="H17" s="1201" t="str">
        <f aca="false">IF($C17=0," ",IF(G17=0," ",G17/$C17))</f>
        <v> </v>
      </c>
      <c r="I17" s="1134" t="str">
        <f aca="false">IF($C17=0," ",IF(G17=0," ",IF(H17&gt;0.2,"ERRORE","OK")))</f>
        <v> </v>
      </c>
      <c r="J17" s="1200" t="str">
        <f aca="false">IF(OR(F17="ERRORE",I17="ERRORE"),"ERRORE","OK")</f>
        <v>OK</v>
      </c>
    </row>
    <row r="18" customFormat="false" ht="12.75" hidden="false" customHeight="false" outlineLevel="0" collapsed="false">
      <c r="A18" s="1101" t="str">
        <f aca="false">t1!A18</f>
        <v>POSIZ. ECON. D5 PROFILI ACCESSO D3</v>
      </c>
      <c r="B18" s="1102" t="str">
        <f aca="false">t1!B18</f>
        <v>052486</v>
      </c>
      <c r="C18" s="1198" t="n">
        <f aca="false">t13!W18</f>
        <v>0</v>
      </c>
      <c r="D18" s="1198" t="n">
        <f aca="false">t13!T18</f>
        <v>0</v>
      </c>
      <c r="E18" s="1201" t="str">
        <f aca="false">IF($C18=0," ",IF(D18=0," ",D18/$C18))</f>
        <v> </v>
      </c>
      <c r="F18" s="1134" t="str">
        <f aca="false">IF($C18=0," ",IF(D18=0," ",IF(E18&gt;0.2,"ERRORE","OK")))</f>
        <v> </v>
      </c>
      <c r="G18" s="1198" t="n">
        <f aca="false">t13!U18</f>
        <v>0</v>
      </c>
      <c r="H18" s="1201" t="str">
        <f aca="false">IF($C18=0," ",IF(G18=0," ",G18/$C18))</f>
        <v> </v>
      </c>
      <c r="I18" s="1134" t="str">
        <f aca="false">IF($C18=0," ",IF(G18=0," ",IF(H18&gt;0.2,"ERRORE","OK")))</f>
        <v> </v>
      </c>
      <c r="J18" s="1200" t="str">
        <f aca="false">IF(OR(F18="ERRORE",I18="ERRORE"),"ERRORE","OK")</f>
        <v>OK</v>
      </c>
    </row>
    <row r="19" customFormat="false" ht="12.75" hidden="false" customHeight="false" outlineLevel="0" collapsed="false">
      <c r="A19" s="1101" t="str">
        <f aca="false">t1!A19</f>
        <v>POSIZ. ECON. D5 PROFILI ACCESSO D1</v>
      </c>
      <c r="B19" s="1102" t="str">
        <f aca="false">t1!B19</f>
        <v>052487</v>
      </c>
      <c r="C19" s="1198" t="n">
        <f aca="false">t13!W19</f>
        <v>28108</v>
      </c>
      <c r="D19" s="1198" t="n">
        <f aca="false">t13!T19</f>
        <v>0</v>
      </c>
      <c r="E19" s="1201" t="str">
        <f aca="false">IF($C19=0," ",IF(D19=0," ",D19/$C19))</f>
        <v> </v>
      </c>
      <c r="F19" s="1134" t="str">
        <f aca="false">IF($C19=0," ",IF(D19=0," ",IF(E19&gt;0.2,"ERRORE","OK")))</f>
        <v> </v>
      </c>
      <c r="G19" s="1198" t="n">
        <f aca="false">t13!U19</f>
        <v>0</v>
      </c>
      <c r="H19" s="1201" t="str">
        <f aca="false">IF($C19=0," ",IF(G19=0," ",G19/$C19))</f>
        <v> </v>
      </c>
      <c r="I19" s="1134" t="str">
        <f aca="false">IF($C19=0," ",IF(G19=0," ",IF(H19&gt;0.2,"ERRORE","OK")))</f>
        <v> </v>
      </c>
      <c r="J19" s="1200" t="str">
        <f aca="false">IF(OR(F19="ERRORE",I19="ERRORE"),"ERRORE","OK")</f>
        <v>OK</v>
      </c>
    </row>
    <row r="20" customFormat="false" ht="12.75" hidden="false" customHeight="false" outlineLevel="0" collapsed="false">
      <c r="A20" s="1101" t="str">
        <f aca="false">t1!A20</f>
        <v>POSIZ. ECON. D4 PROFILI ACCESSO D3</v>
      </c>
      <c r="B20" s="1102" t="str">
        <f aca="false">t1!B20</f>
        <v>051488</v>
      </c>
      <c r="C20" s="1198" t="n">
        <f aca="false">t13!W20</f>
        <v>0</v>
      </c>
      <c r="D20" s="1198" t="n">
        <f aca="false">t13!T20</f>
        <v>0</v>
      </c>
      <c r="E20" s="1201" t="str">
        <f aca="false">IF($C20=0," ",IF(D20=0," ",D20/$C20))</f>
        <v> </v>
      </c>
      <c r="F20" s="1134" t="str">
        <f aca="false">IF($C20=0," ",IF(D20=0," ",IF(E20&gt;0.2,"ERRORE","OK")))</f>
        <v> </v>
      </c>
      <c r="G20" s="1198" t="n">
        <f aca="false">t13!U20</f>
        <v>0</v>
      </c>
      <c r="H20" s="1201" t="str">
        <f aca="false">IF($C20=0," ",IF(G20=0," ",G20/$C20))</f>
        <v> </v>
      </c>
      <c r="I20" s="1134" t="str">
        <f aca="false">IF($C20=0," ",IF(G20=0," ",IF(H20&gt;0.2,"ERRORE","OK")))</f>
        <v> </v>
      </c>
      <c r="J20" s="1200" t="str">
        <f aca="false">IF(OR(F20="ERRORE",I20="ERRORE"),"ERRORE","OK")</f>
        <v>OK</v>
      </c>
    </row>
    <row r="21" customFormat="false" ht="12.75" hidden="false" customHeight="false" outlineLevel="0" collapsed="false">
      <c r="A21" s="1101" t="str">
        <f aca="false">t1!A21</f>
        <v>POSIZ. ECON. D4 PROFILI ACCESSO D1</v>
      </c>
      <c r="B21" s="1102" t="str">
        <f aca="false">t1!B21</f>
        <v>051489</v>
      </c>
      <c r="C21" s="1198" t="n">
        <f aca="false">t13!W21</f>
        <v>0</v>
      </c>
      <c r="D21" s="1198" t="n">
        <f aca="false">t13!T21</f>
        <v>0</v>
      </c>
      <c r="E21" s="1201" t="str">
        <f aca="false">IF($C21=0," ",IF(D21=0," ",D21/$C21))</f>
        <v> </v>
      </c>
      <c r="F21" s="1134" t="str">
        <f aca="false">IF($C21=0," ",IF(D21=0," ",IF(E21&gt;0.2,"ERRORE","OK")))</f>
        <v> </v>
      </c>
      <c r="G21" s="1198" t="n">
        <f aca="false">t13!U21</f>
        <v>0</v>
      </c>
      <c r="H21" s="1201" t="str">
        <f aca="false">IF($C21=0," ",IF(G21=0," ",G21/$C21))</f>
        <v> </v>
      </c>
      <c r="I21" s="1134" t="str">
        <f aca="false">IF($C21=0," ",IF(G21=0," ",IF(H21&gt;0.2,"ERRORE","OK")))</f>
        <v> </v>
      </c>
      <c r="J21" s="1200" t="str">
        <f aca="false">IF(OR(F21="ERRORE",I21="ERRORE"),"ERRORE","OK")</f>
        <v>OK</v>
      </c>
    </row>
    <row r="22" customFormat="false" ht="12.75" hidden="false" customHeight="false" outlineLevel="0" collapsed="false">
      <c r="A22" s="1101" t="str">
        <f aca="false">t1!A22</f>
        <v>POSIZIONE ECONOMICA DI ACCESSO D3</v>
      </c>
      <c r="B22" s="1102" t="str">
        <f aca="false">t1!B22</f>
        <v>058000</v>
      </c>
      <c r="C22" s="1198" t="n">
        <f aca="false">t13!W22</f>
        <v>0</v>
      </c>
      <c r="D22" s="1198" t="n">
        <f aca="false">t13!T22</f>
        <v>0</v>
      </c>
      <c r="E22" s="1201" t="str">
        <f aca="false">IF($C22=0," ",IF(D22=0," ",D22/$C22))</f>
        <v> </v>
      </c>
      <c r="F22" s="1134" t="str">
        <f aca="false">IF($C22=0," ",IF(D22=0," ",IF(E22&gt;0.2,"ERRORE","OK")))</f>
        <v> </v>
      </c>
      <c r="G22" s="1198" t="n">
        <f aca="false">t13!U22</f>
        <v>0</v>
      </c>
      <c r="H22" s="1201" t="str">
        <f aca="false">IF($C22=0," ",IF(G22=0," ",G22/$C22))</f>
        <v> </v>
      </c>
      <c r="I22" s="1134" t="str">
        <f aca="false">IF($C22=0," ",IF(G22=0," ",IF(H22&gt;0.2,"ERRORE","OK")))</f>
        <v> </v>
      </c>
      <c r="J22" s="1200" t="str">
        <f aca="false">IF(OR(F22="ERRORE",I22="ERRORE"),"ERRORE","OK")</f>
        <v>OK</v>
      </c>
    </row>
    <row r="23" customFormat="false" ht="12.75" hidden="false" customHeight="false" outlineLevel="0" collapsed="false">
      <c r="A23" s="1101" t="str">
        <f aca="false">t1!A23</f>
        <v>POSIZIONE ECONOMICA D3</v>
      </c>
      <c r="B23" s="1102" t="str">
        <f aca="false">t1!B23</f>
        <v>050000</v>
      </c>
      <c r="C23" s="1198" t="n">
        <f aca="false">t13!W23</f>
        <v>0</v>
      </c>
      <c r="D23" s="1198" t="n">
        <f aca="false">t13!T23</f>
        <v>0</v>
      </c>
      <c r="E23" s="1201" t="str">
        <f aca="false">IF($C23=0," ",IF(D23=0," ",D23/$C23))</f>
        <v> </v>
      </c>
      <c r="F23" s="1134" t="str">
        <f aca="false">IF($C23=0," ",IF(D23=0," ",IF(E23&gt;0.2,"ERRORE","OK")))</f>
        <v> </v>
      </c>
      <c r="G23" s="1198" t="n">
        <f aca="false">t13!U23</f>
        <v>0</v>
      </c>
      <c r="H23" s="1201" t="str">
        <f aca="false">IF($C23=0," ",IF(G23=0," ",G23/$C23))</f>
        <v> </v>
      </c>
      <c r="I23" s="1134" t="str">
        <f aca="false">IF($C23=0," ",IF(G23=0," ",IF(H23&gt;0.2,"ERRORE","OK")))</f>
        <v> </v>
      </c>
      <c r="J23" s="1200" t="str">
        <f aca="false">IF(OR(F23="ERRORE",I23="ERRORE"),"ERRORE","OK")</f>
        <v>OK</v>
      </c>
    </row>
    <row r="24" customFormat="false" ht="12.75" hidden="false" customHeight="false" outlineLevel="0" collapsed="false">
      <c r="A24" s="1101" t="str">
        <f aca="false">t1!A24</f>
        <v>POSIZIONE ECONOMICA D2</v>
      </c>
      <c r="B24" s="1102" t="str">
        <f aca="false">t1!B24</f>
        <v>049000</v>
      </c>
      <c r="C24" s="1198" t="n">
        <f aca="false">t13!W24</f>
        <v>35274</v>
      </c>
      <c r="D24" s="1198" t="n">
        <f aca="false">t13!T24</f>
        <v>0</v>
      </c>
      <c r="E24" s="1201" t="str">
        <f aca="false">IF($C24=0," ",IF(D24=0," ",D24/$C24))</f>
        <v> </v>
      </c>
      <c r="F24" s="1134" t="str">
        <f aca="false">IF($C24=0," ",IF(D24=0," ",IF(E24&gt;0.2,"ERRORE","OK")))</f>
        <v> </v>
      </c>
      <c r="G24" s="1198" t="n">
        <f aca="false">t13!U24</f>
        <v>1446</v>
      </c>
      <c r="H24" s="1201" t="n">
        <f aca="false">IF($C24=0," ",IF(G24=0," ",G24/$C24))</f>
        <v>0.041</v>
      </c>
      <c r="I24" s="1134" t="str">
        <f aca="false">IF($C24=0," ",IF(G24=0," ",IF(H24&gt;0.2,"ERRORE","OK")))</f>
        <v>OK</v>
      </c>
      <c r="J24" s="1200" t="str">
        <f aca="false">IF(OR(F24="ERRORE",I24="ERRORE"),"ERRORE","OK")</f>
        <v>OK</v>
      </c>
    </row>
    <row r="25" customFormat="false" ht="12.75" hidden="false" customHeight="false" outlineLevel="0" collapsed="false">
      <c r="A25" s="1101" t="str">
        <f aca="false">t1!A25</f>
        <v>POSIZIONE ECONOMICA DI ACCESSO D1</v>
      </c>
      <c r="B25" s="1102" t="str">
        <f aca="false">t1!B25</f>
        <v>057000</v>
      </c>
      <c r="C25" s="1198" t="n">
        <f aca="false">t13!W25</f>
        <v>110779</v>
      </c>
      <c r="D25" s="1198" t="n">
        <f aca="false">t13!T25</f>
        <v>6</v>
      </c>
      <c r="E25" s="1201" t="n">
        <f aca="false">IF($C25=0," ",IF(D25=0," ",D25/$C25))</f>
        <v>0.0001</v>
      </c>
      <c r="F25" s="1134" t="str">
        <f aca="false">IF($C25=0," ",IF(D25=0," ",IF(E25&gt;0.2,"ERRORE","OK")))</f>
        <v>OK</v>
      </c>
      <c r="G25" s="1198" t="n">
        <f aca="false">t13!U25</f>
        <v>0</v>
      </c>
      <c r="H25" s="1201" t="str">
        <f aca="false">IF($C25=0," ",IF(G25=0," ",G25/$C25))</f>
        <v> </v>
      </c>
      <c r="I25" s="1134" t="str">
        <f aca="false">IF($C25=0," ",IF(G25=0," ",IF(H25&gt;0.2,"ERRORE","OK")))</f>
        <v> </v>
      </c>
      <c r="J25" s="1200" t="str">
        <f aca="false">IF(OR(F25="ERRORE",I25="ERRORE"),"ERRORE","OK")</f>
        <v>OK</v>
      </c>
    </row>
    <row r="26" customFormat="false" ht="12.75" hidden="false" customHeight="false" outlineLevel="0" collapsed="false">
      <c r="A26" s="1101" t="str">
        <f aca="false">t1!A26</f>
        <v>POSIZIONE ECONOMICA C5</v>
      </c>
      <c r="B26" s="1102" t="str">
        <f aca="false">t1!B26</f>
        <v>046000</v>
      </c>
      <c r="C26" s="1198" t="n">
        <f aca="false">t13!W26</f>
        <v>22178</v>
      </c>
      <c r="D26" s="1198" t="n">
        <f aca="false">t13!T26</f>
        <v>0</v>
      </c>
      <c r="E26" s="1201" t="str">
        <f aca="false">IF($C26=0," ",IF(D26=0," ",D26/$C26))</f>
        <v> </v>
      </c>
      <c r="F26" s="1134" t="str">
        <f aca="false">IF($C26=0," ",IF(D26=0," ",IF(E26&gt;0.2,"ERRORE","OK")))</f>
        <v> </v>
      </c>
      <c r="G26" s="1198" t="n">
        <f aca="false">t13!U26</f>
        <v>31</v>
      </c>
      <c r="H26" s="1201" t="n">
        <f aca="false">IF($C26=0," ",IF(G26=0," ",G26/$C26))</f>
        <v>0.0014</v>
      </c>
      <c r="I26" s="1134" t="str">
        <f aca="false">IF($C26=0," ",IF(G26=0," ",IF(H26&gt;0.2,"ERRORE","OK")))</f>
        <v>OK</v>
      </c>
      <c r="J26" s="1200" t="str">
        <f aca="false">IF(OR(F26="ERRORE",I26="ERRORE"),"ERRORE","OK")</f>
        <v>OK</v>
      </c>
    </row>
    <row r="27" customFormat="false" ht="12.75" hidden="false" customHeight="false" outlineLevel="0" collapsed="false">
      <c r="A27" s="1101" t="str">
        <f aca="false">t1!A27</f>
        <v>POSIZIONE ECONOMICA C4</v>
      </c>
      <c r="B27" s="1102" t="str">
        <f aca="false">t1!B27</f>
        <v>045000</v>
      </c>
      <c r="C27" s="1198" t="n">
        <f aca="false">t13!W27</f>
        <v>14441</v>
      </c>
      <c r="D27" s="1198" t="n">
        <f aca="false">t13!T27</f>
        <v>0</v>
      </c>
      <c r="E27" s="1201" t="str">
        <f aca="false">IF($C27=0," ",IF(D27=0," ",D27/$C27))</f>
        <v> </v>
      </c>
      <c r="F27" s="1134" t="str">
        <f aca="false">IF($C27=0," ",IF(D27=0," ",IF(E27&gt;0.2,"ERRORE","OK")))</f>
        <v> </v>
      </c>
      <c r="G27" s="1198" t="n">
        <f aca="false">t13!U27</f>
        <v>0</v>
      </c>
      <c r="H27" s="1201" t="str">
        <f aca="false">IF($C27=0," ",IF(G27=0," ",G27/$C27))</f>
        <v> </v>
      </c>
      <c r="I27" s="1134" t="str">
        <f aca="false">IF($C27=0," ",IF(G27=0," ",IF(H27&gt;0.2,"ERRORE","OK")))</f>
        <v> </v>
      </c>
      <c r="J27" s="1200" t="str">
        <f aca="false">IF(OR(F27="ERRORE",I27="ERRORE"),"ERRORE","OK")</f>
        <v>OK</v>
      </c>
    </row>
    <row r="28" customFormat="false" ht="12.75" hidden="false" customHeight="false" outlineLevel="0" collapsed="false">
      <c r="A28" s="1101" t="str">
        <f aca="false">t1!A28</f>
        <v>POSIZIONE ECONOMICA C3</v>
      </c>
      <c r="B28" s="1102" t="str">
        <f aca="false">t1!B28</f>
        <v>043000</v>
      </c>
      <c r="C28" s="1198" t="n">
        <f aca="false">t13!W28</f>
        <v>1576</v>
      </c>
      <c r="D28" s="1198" t="n">
        <f aca="false">t13!T28</f>
        <v>0</v>
      </c>
      <c r="E28" s="1201" t="str">
        <f aca="false">IF($C28=0," ",IF(D28=0," ",D28/$C28))</f>
        <v> </v>
      </c>
      <c r="F28" s="1134" t="str">
        <f aca="false">IF($C28=0," ",IF(D28=0," ",IF(E28&gt;0.2,"ERRORE","OK")))</f>
        <v> </v>
      </c>
      <c r="G28" s="1198" t="n">
        <f aca="false">t13!U28</f>
        <v>0</v>
      </c>
      <c r="H28" s="1201" t="str">
        <f aca="false">IF($C28=0," ",IF(G28=0," ",G28/$C28))</f>
        <v> </v>
      </c>
      <c r="I28" s="1134" t="str">
        <f aca="false">IF($C28=0," ",IF(G28=0," ",IF(H28&gt;0.2,"ERRORE","OK")))</f>
        <v> </v>
      </c>
      <c r="J28" s="1200" t="str">
        <f aca="false">IF(OR(F28="ERRORE",I28="ERRORE"),"ERRORE","OK")</f>
        <v>OK</v>
      </c>
    </row>
    <row r="29" customFormat="false" ht="12.75" hidden="false" customHeight="false" outlineLevel="0" collapsed="false">
      <c r="A29" s="1101" t="str">
        <f aca="false">t1!A29</f>
        <v>POSIZIONE ECONOMICA C2</v>
      </c>
      <c r="B29" s="1102" t="str">
        <f aca="false">t1!B29</f>
        <v>042000</v>
      </c>
      <c r="C29" s="1198" t="n">
        <f aca="false">t13!W29</f>
        <v>5654</v>
      </c>
      <c r="D29" s="1198" t="n">
        <f aca="false">t13!T29</f>
        <v>0</v>
      </c>
      <c r="E29" s="1201" t="str">
        <f aca="false">IF($C29=0," ",IF(D29=0," ",D29/$C29))</f>
        <v> </v>
      </c>
      <c r="F29" s="1134" t="str">
        <f aca="false">IF($C29=0," ",IF(D29=0," ",IF(E29&gt;0.2,"ERRORE","OK")))</f>
        <v> </v>
      </c>
      <c r="G29" s="1198" t="n">
        <f aca="false">t13!U29</f>
        <v>0</v>
      </c>
      <c r="H29" s="1201" t="str">
        <f aca="false">IF($C29=0," ",IF(G29=0," ",G29/$C29))</f>
        <v> </v>
      </c>
      <c r="I29" s="1134" t="str">
        <f aca="false">IF($C29=0," ",IF(G29=0," ",IF(H29&gt;0.2,"ERRORE","OK")))</f>
        <v> </v>
      </c>
      <c r="J29" s="1200" t="str">
        <f aca="false">IF(OR(F29="ERRORE",I29="ERRORE"),"ERRORE","OK")</f>
        <v>OK</v>
      </c>
    </row>
    <row r="30" customFormat="false" ht="12.75" hidden="false" customHeight="false" outlineLevel="0" collapsed="false">
      <c r="A30" s="1101" t="str">
        <f aca="false">t1!A30</f>
        <v>POSIZIONE ECONOMICA DI ACCESSO C1</v>
      </c>
      <c r="B30" s="1102" t="str">
        <f aca="false">t1!B30</f>
        <v>056000</v>
      </c>
      <c r="C30" s="1198" t="n">
        <f aca="false">t13!W30</f>
        <v>41557</v>
      </c>
      <c r="D30" s="1198" t="n">
        <f aca="false">t13!T30</f>
        <v>4</v>
      </c>
      <c r="E30" s="1201" t="n">
        <f aca="false">IF($C30=0," ",IF(D30=0," ",D30/$C30))</f>
        <v>0.0001</v>
      </c>
      <c r="F30" s="1134" t="str">
        <f aca="false">IF($C30=0," ",IF(D30=0," ",IF(E30&gt;0.2,"ERRORE","OK")))</f>
        <v>OK</v>
      </c>
      <c r="G30" s="1198" t="n">
        <f aca="false">t13!U30</f>
        <v>0</v>
      </c>
      <c r="H30" s="1201" t="str">
        <f aca="false">IF($C30=0," ",IF(G30=0," ",G30/$C30))</f>
        <v> </v>
      </c>
      <c r="I30" s="1134" t="str">
        <f aca="false">IF($C30=0," ",IF(G30=0," ",IF(H30&gt;0.2,"ERRORE","OK")))</f>
        <v> </v>
      </c>
      <c r="J30" s="1200" t="str">
        <f aca="false">IF(OR(F30="ERRORE",I30="ERRORE"),"ERRORE","OK")</f>
        <v>OK</v>
      </c>
    </row>
    <row r="31" customFormat="false" ht="12.75" hidden="false" customHeight="false" outlineLevel="0" collapsed="false">
      <c r="A31" s="1101" t="str">
        <f aca="false">t1!A31</f>
        <v>POSIZ. ECON. B7 - PROFILO ACCESSO B3</v>
      </c>
      <c r="B31" s="1102" t="str">
        <f aca="false">t1!B31</f>
        <v>0B7A00</v>
      </c>
      <c r="C31" s="1198" t="n">
        <f aca="false">t13!W31</f>
        <v>31531</v>
      </c>
      <c r="D31" s="1198" t="n">
        <f aca="false">t13!T31</f>
        <v>0</v>
      </c>
      <c r="E31" s="1201" t="str">
        <f aca="false">IF($C31=0," ",IF(D31=0," ",D31/$C31))</f>
        <v> </v>
      </c>
      <c r="F31" s="1134" t="str">
        <f aca="false">IF($C31=0," ",IF(D31=0," ",IF(E31&gt;0.2,"ERRORE","OK")))</f>
        <v> </v>
      </c>
      <c r="G31" s="1198" t="n">
        <f aca="false">t13!U31</f>
        <v>332</v>
      </c>
      <c r="H31" s="1201" t="n">
        <f aca="false">IF($C31=0," ",IF(G31=0," ",G31/$C31))</f>
        <v>0.0105</v>
      </c>
      <c r="I31" s="1134" t="str">
        <f aca="false">IF($C31=0," ",IF(G31=0," ",IF(H31&gt;0.2,"ERRORE","OK")))</f>
        <v>OK</v>
      </c>
      <c r="J31" s="1200" t="str">
        <f aca="false">IF(OR(F31="ERRORE",I31="ERRORE"),"ERRORE","OK")</f>
        <v>OK</v>
      </c>
    </row>
    <row r="32" customFormat="false" ht="12.75" hidden="false" customHeight="false" outlineLevel="0" collapsed="false">
      <c r="A32" s="1101" t="str">
        <f aca="false">t1!A32</f>
        <v>POSIZ. ECON. B7 - PROFILO  ACCESSO B1</v>
      </c>
      <c r="B32" s="1102" t="str">
        <f aca="false">t1!B32</f>
        <v>0B7000</v>
      </c>
      <c r="C32" s="1198" t="n">
        <f aca="false">t13!W32</f>
        <v>0</v>
      </c>
      <c r="D32" s="1198" t="n">
        <f aca="false">t13!T32</f>
        <v>0</v>
      </c>
      <c r="E32" s="1201" t="str">
        <f aca="false">IF($C32=0," ",IF(D32=0," ",D32/$C32))</f>
        <v> </v>
      </c>
      <c r="F32" s="1134" t="str">
        <f aca="false">IF($C32=0," ",IF(D32=0," ",IF(E32&gt;0.2,"ERRORE","OK")))</f>
        <v> </v>
      </c>
      <c r="G32" s="1198" t="n">
        <f aca="false">t13!U32</f>
        <v>0</v>
      </c>
      <c r="H32" s="1201" t="str">
        <f aca="false">IF($C32=0," ",IF(G32=0," ",G32/$C32))</f>
        <v> </v>
      </c>
      <c r="I32" s="1134" t="str">
        <f aca="false">IF($C32=0," ",IF(G32=0," ",IF(H32&gt;0.2,"ERRORE","OK")))</f>
        <v> </v>
      </c>
      <c r="J32" s="1200" t="str">
        <f aca="false">IF(OR(F32="ERRORE",I32="ERRORE"),"ERRORE","OK")</f>
        <v>OK</v>
      </c>
    </row>
    <row r="33" customFormat="false" ht="12.75" hidden="false" customHeight="false" outlineLevel="0" collapsed="false">
      <c r="A33" s="1101" t="str">
        <f aca="false">t1!A33</f>
        <v>POSIZ. ECON. B6 PROFILI ACCESSO B3</v>
      </c>
      <c r="B33" s="1102" t="str">
        <f aca="false">t1!B33</f>
        <v>038490</v>
      </c>
      <c r="C33" s="1198" t="n">
        <f aca="false">t13!W33</f>
        <v>0</v>
      </c>
      <c r="D33" s="1198" t="n">
        <f aca="false">t13!T33</f>
        <v>0</v>
      </c>
      <c r="E33" s="1201" t="str">
        <f aca="false">IF($C33=0," ",IF(D33=0," ",D33/$C33))</f>
        <v> </v>
      </c>
      <c r="F33" s="1134" t="str">
        <f aca="false">IF($C33=0," ",IF(D33=0," ",IF(E33&gt;0.2,"ERRORE","OK")))</f>
        <v> </v>
      </c>
      <c r="G33" s="1198" t="n">
        <f aca="false">t13!U33</f>
        <v>0</v>
      </c>
      <c r="H33" s="1201" t="str">
        <f aca="false">IF($C33=0," ",IF(G33=0," ",G33/$C33))</f>
        <v> </v>
      </c>
      <c r="I33" s="1134" t="str">
        <f aca="false">IF($C33=0," ",IF(G33=0," ",IF(H33&gt;0.2,"ERRORE","OK")))</f>
        <v> </v>
      </c>
      <c r="J33" s="1200" t="str">
        <f aca="false">IF(OR(F33="ERRORE",I33="ERRORE"),"ERRORE","OK")</f>
        <v>OK</v>
      </c>
    </row>
    <row r="34" customFormat="false" ht="12.75" hidden="false" customHeight="false" outlineLevel="0" collapsed="false">
      <c r="A34" s="1101" t="str">
        <f aca="false">t1!A34</f>
        <v>POSIZ. ECON. B6 PROFILI ACCESSO B1</v>
      </c>
      <c r="B34" s="1102" t="str">
        <f aca="false">t1!B34</f>
        <v>038491</v>
      </c>
      <c r="C34" s="1198" t="n">
        <f aca="false">t13!W34</f>
        <v>0</v>
      </c>
      <c r="D34" s="1198" t="n">
        <f aca="false">t13!T34</f>
        <v>0</v>
      </c>
      <c r="E34" s="1201" t="str">
        <f aca="false">IF($C34=0," ",IF(D34=0," ",D34/$C34))</f>
        <v> </v>
      </c>
      <c r="F34" s="1134" t="str">
        <f aca="false">IF($C34=0," ",IF(D34=0," ",IF(E34&gt;0.2,"ERRORE","OK")))</f>
        <v> </v>
      </c>
      <c r="G34" s="1198" t="n">
        <f aca="false">t13!U34</f>
        <v>0</v>
      </c>
      <c r="H34" s="1201" t="str">
        <f aca="false">IF($C34=0," ",IF(G34=0," ",G34/$C34))</f>
        <v> </v>
      </c>
      <c r="I34" s="1134" t="str">
        <f aca="false">IF($C34=0," ",IF(G34=0," ",IF(H34&gt;0.2,"ERRORE","OK")))</f>
        <v> </v>
      </c>
      <c r="J34" s="1200" t="str">
        <f aca="false">IF(OR(F34="ERRORE",I34="ERRORE"),"ERRORE","OK")</f>
        <v>OK</v>
      </c>
    </row>
    <row r="35" customFormat="false" ht="12.75" hidden="false" customHeight="false" outlineLevel="0" collapsed="false">
      <c r="A35" s="1101" t="str">
        <f aca="false">t1!A35</f>
        <v>POSIZ. ECON. B5 PROFILI ACCESSO B3</v>
      </c>
      <c r="B35" s="1102" t="str">
        <f aca="false">t1!B35</f>
        <v>037492</v>
      </c>
      <c r="C35" s="1198" t="n">
        <f aca="false">t13!W35</f>
        <v>0</v>
      </c>
      <c r="D35" s="1198" t="n">
        <f aca="false">t13!T35</f>
        <v>0</v>
      </c>
      <c r="E35" s="1201" t="str">
        <f aca="false">IF($C35=0," ",IF(D35=0," ",D35/$C35))</f>
        <v> </v>
      </c>
      <c r="F35" s="1134" t="str">
        <f aca="false">IF($C35=0," ",IF(D35=0," ",IF(E35&gt;0.2,"ERRORE","OK")))</f>
        <v> </v>
      </c>
      <c r="G35" s="1198" t="n">
        <f aca="false">t13!U35</f>
        <v>0</v>
      </c>
      <c r="H35" s="1201" t="str">
        <f aca="false">IF($C35=0," ",IF(G35=0," ",G35/$C35))</f>
        <v> </v>
      </c>
      <c r="I35" s="1134" t="str">
        <f aca="false">IF($C35=0," ",IF(G35=0," ",IF(H35&gt;0.2,"ERRORE","OK")))</f>
        <v> </v>
      </c>
      <c r="J35" s="1200" t="str">
        <f aca="false">IF(OR(F35="ERRORE",I35="ERRORE"),"ERRORE","OK")</f>
        <v>OK</v>
      </c>
    </row>
    <row r="36" customFormat="false" ht="12.75" hidden="false" customHeight="false" outlineLevel="0" collapsed="false">
      <c r="A36" s="1101" t="str">
        <f aca="false">t1!A36</f>
        <v>POSIZ. ECON. B5 PROFILI ACCESSO B1</v>
      </c>
      <c r="B36" s="1102" t="str">
        <f aca="false">t1!B36</f>
        <v>037493</v>
      </c>
      <c r="C36" s="1198" t="n">
        <f aca="false">t13!W36</f>
        <v>0</v>
      </c>
      <c r="D36" s="1198" t="n">
        <f aca="false">t13!T36</f>
        <v>0</v>
      </c>
      <c r="E36" s="1201" t="str">
        <f aca="false">IF($C36=0," ",IF(D36=0," ",D36/$C36))</f>
        <v> </v>
      </c>
      <c r="F36" s="1134" t="str">
        <f aca="false">IF($C36=0," ",IF(D36=0," ",IF(E36&gt;0.2,"ERRORE","OK")))</f>
        <v> </v>
      </c>
      <c r="G36" s="1198" t="n">
        <f aca="false">t13!U36</f>
        <v>0</v>
      </c>
      <c r="H36" s="1201" t="str">
        <f aca="false">IF($C36=0," ",IF(G36=0," ",G36/$C36))</f>
        <v> </v>
      </c>
      <c r="I36" s="1134" t="str">
        <f aca="false">IF($C36=0," ",IF(G36=0," ",IF(H36&gt;0.2,"ERRORE","OK")))</f>
        <v> </v>
      </c>
      <c r="J36" s="1200" t="str">
        <f aca="false">IF(OR(F36="ERRORE",I36="ERRORE"),"ERRORE","OK")</f>
        <v>OK</v>
      </c>
    </row>
    <row r="37" customFormat="false" ht="12.75" hidden="false" customHeight="false" outlineLevel="0" collapsed="false">
      <c r="A37" s="1101" t="str">
        <f aca="false">t1!A37</f>
        <v>POSIZ. ECON. B4 PROFILI ACCESSO B3</v>
      </c>
      <c r="B37" s="1102" t="str">
        <f aca="false">t1!B37</f>
        <v>036494</v>
      </c>
      <c r="C37" s="1198" t="n">
        <f aca="false">t13!W37</f>
        <v>21181</v>
      </c>
      <c r="D37" s="1198" t="n">
        <f aca="false">t13!T37</f>
        <v>0</v>
      </c>
      <c r="E37" s="1201" t="str">
        <f aca="false">IF($C37=0," ",IF(D37=0," ",D37/$C37))</f>
        <v> </v>
      </c>
      <c r="F37" s="1134" t="str">
        <f aca="false">IF($C37=0," ",IF(D37=0," ",IF(E37&gt;0.2,"ERRORE","OK")))</f>
        <v> </v>
      </c>
      <c r="G37" s="1198" t="n">
        <f aca="false">t13!U37</f>
        <v>312</v>
      </c>
      <c r="H37" s="1201" t="n">
        <f aca="false">IF($C37=0," ",IF(G37=0," ",G37/$C37))</f>
        <v>0.0147</v>
      </c>
      <c r="I37" s="1134" t="str">
        <f aca="false">IF($C37=0," ",IF(G37=0," ",IF(H37&gt;0.2,"ERRORE","OK")))</f>
        <v>OK</v>
      </c>
      <c r="J37" s="1200" t="str">
        <f aca="false">IF(OR(F37="ERRORE",I37="ERRORE"),"ERRORE","OK")</f>
        <v>OK</v>
      </c>
    </row>
    <row r="38" customFormat="false" ht="12.75" hidden="false" customHeight="false" outlineLevel="0" collapsed="false">
      <c r="A38" s="1101" t="str">
        <f aca="false">t1!A38</f>
        <v>POSIZ. ECON. B4 PROFILI ACCESSO B1</v>
      </c>
      <c r="B38" s="1102" t="str">
        <f aca="false">t1!B38</f>
        <v>036495</v>
      </c>
      <c r="C38" s="1198" t="n">
        <f aca="false">t13!W38</f>
        <v>0</v>
      </c>
      <c r="D38" s="1198" t="n">
        <f aca="false">t13!T38</f>
        <v>0</v>
      </c>
      <c r="E38" s="1201" t="str">
        <f aca="false">IF($C38=0," ",IF(D38=0," ",D38/$C38))</f>
        <v> </v>
      </c>
      <c r="F38" s="1134" t="str">
        <f aca="false">IF($C38=0," ",IF(D38=0," ",IF(E38&gt;0.2,"ERRORE","OK")))</f>
        <v> </v>
      </c>
      <c r="G38" s="1198" t="n">
        <f aca="false">t13!U38</f>
        <v>0</v>
      </c>
      <c r="H38" s="1201" t="str">
        <f aca="false">IF($C38=0," ",IF(G38=0," ",G38/$C38))</f>
        <v> </v>
      </c>
      <c r="I38" s="1134" t="str">
        <f aca="false">IF($C38=0," ",IF(G38=0," ",IF(H38&gt;0.2,"ERRORE","OK")))</f>
        <v> </v>
      </c>
      <c r="J38" s="1200" t="str">
        <f aca="false">IF(OR(F38="ERRORE",I38="ERRORE"),"ERRORE","OK")</f>
        <v>OK</v>
      </c>
    </row>
    <row r="39" customFormat="false" ht="12.75" hidden="false" customHeight="false" outlineLevel="0" collapsed="false">
      <c r="A39" s="1101" t="str">
        <f aca="false">t1!A39</f>
        <v>POSIZIONE ECONOMICA DI ACCESSO B3</v>
      </c>
      <c r="B39" s="1102" t="str">
        <f aca="false">t1!B39</f>
        <v>055000</v>
      </c>
      <c r="C39" s="1198" t="n">
        <f aca="false">t13!W39</f>
        <v>1224</v>
      </c>
      <c r="D39" s="1198" t="n">
        <f aca="false">t13!T39</f>
        <v>0</v>
      </c>
      <c r="E39" s="1201" t="str">
        <f aca="false">IF($C39=0," ",IF(D39=0," ",D39/$C39))</f>
        <v> </v>
      </c>
      <c r="F39" s="1134" t="str">
        <f aca="false">IF($C39=0," ",IF(D39=0," ",IF(E39&gt;0.2,"ERRORE","OK")))</f>
        <v> </v>
      </c>
      <c r="G39" s="1198" t="n">
        <f aca="false">t13!U39</f>
        <v>0</v>
      </c>
      <c r="H39" s="1201" t="str">
        <f aca="false">IF($C39=0," ",IF(G39=0," ",G39/$C39))</f>
        <v> </v>
      </c>
      <c r="I39" s="1134" t="str">
        <f aca="false">IF($C39=0," ",IF(G39=0," ",IF(H39&gt;0.2,"ERRORE","OK")))</f>
        <v> </v>
      </c>
      <c r="J39" s="1200" t="str">
        <f aca="false">IF(OR(F39="ERRORE",I39="ERRORE"),"ERRORE","OK")</f>
        <v>OK</v>
      </c>
    </row>
    <row r="40" customFormat="false" ht="12.75" hidden="false" customHeight="false" outlineLevel="0" collapsed="false">
      <c r="A40" s="1101" t="str">
        <f aca="false">t1!A40</f>
        <v>POSIZIONE ECONOMICA B3</v>
      </c>
      <c r="B40" s="1102" t="str">
        <f aca="false">t1!B40</f>
        <v>034000</v>
      </c>
      <c r="C40" s="1198" t="n">
        <f aca="false">t13!W40</f>
        <v>8420</v>
      </c>
      <c r="D40" s="1198" t="n">
        <f aca="false">t13!T40</f>
        <v>0</v>
      </c>
      <c r="E40" s="1201" t="str">
        <f aca="false">IF($C40=0," ",IF(D40=0," ",D40/$C40))</f>
        <v> </v>
      </c>
      <c r="F40" s="1134" t="str">
        <f aca="false">IF($C40=0," ",IF(D40=0," ",IF(E40&gt;0.2,"ERRORE","OK")))</f>
        <v> </v>
      </c>
      <c r="G40" s="1198" t="n">
        <f aca="false">t13!U40</f>
        <v>190</v>
      </c>
      <c r="H40" s="1201" t="n">
        <f aca="false">IF($C40=0," ",IF(G40=0," ",G40/$C40))</f>
        <v>0.0226</v>
      </c>
      <c r="I40" s="1134" t="str">
        <f aca="false">IF($C40=0," ",IF(G40=0," ",IF(H40&gt;0.2,"ERRORE","OK")))</f>
        <v>OK</v>
      </c>
      <c r="J40" s="1200" t="str">
        <f aca="false">IF(OR(F40="ERRORE",I40="ERRORE"),"ERRORE","OK")</f>
        <v>OK</v>
      </c>
    </row>
    <row r="41" customFormat="false" ht="12.75" hidden="false" customHeight="false" outlineLevel="0" collapsed="false">
      <c r="A41" s="1101" t="str">
        <f aca="false">t1!A41</f>
        <v>POSIZIONE ECONOMICA B2</v>
      </c>
      <c r="B41" s="1102" t="str">
        <f aca="false">t1!B41</f>
        <v>032000</v>
      </c>
      <c r="C41" s="1198" t="n">
        <f aca="false">t13!W41</f>
        <v>3536</v>
      </c>
      <c r="D41" s="1198" t="n">
        <f aca="false">t13!T41</f>
        <v>0</v>
      </c>
      <c r="E41" s="1201" t="str">
        <f aca="false">IF($C41=0," ",IF(D41=0," ",D41/$C41))</f>
        <v> </v>
      </c>
      <c r="F41" s="1134" t="str">
        <f aca="false">IF($C41=0," ",IF(D41=0," ",IF(E41&gt;0.2,"ERRORE","OK")))</f>
        <v> </v>
      </c>
      <c r="G41" s="1198" t="n">
        <f aca="false">t13!U41</f>
        <v>65</v>
      </c>
      <c r="H41" s="1201" t="n">
        <f aca="false">IF($C41=0," ",IF(G41=0," ",G41/$C41))</f>
        <v>0.0184</v>
      </c>
      <c r="I41" s="1134" t="str">
        <f aca="false">IF($C41=0," ",IF(G41=0," ",IF(H41&gt;0.2,"ERRORE","OK")))</f>
        <v>OK</v>
      </c>
      <c r="J41" s="1200" t="str">
        <f aca="false">IF(OR(F41="ERRORE",I41="ERRORE"),"ERRORE","OK")</f>
        <v>OK</v>
      </c>
    </row>
    <row r="42" customFormat="false" ht="12.75" hidden="false" customHeight="false" outlineLevel="0" collapsed="false">
      <c r="A42" s="1101" t="str">
        <f aca="false">t1!A42</f>
        <v>POSIZIONE ECONOMICA DI ACCESSO B1</v>
      </c>
      <c r="B42" s="1102" t="str">
        <f aca="false">t1!B42</f>
        <v>054000</v>
      </c>
      <c r="C42" s="1198" t="n">
        <f aca="false">t13!W42</f>
        <v>6294</v>
      </c>
      <c r="D42" s="1198" t="n">
        <f aca="false">t13!T42</f>
        <v>0</v>
      </c>
      <c r="E42" s="1201" t="str">
        <f aca="false">IF($C42=0," ",IF(D42=0," ",D42/$C42))</f>
        <v> </v>
      </c>
      <c r="F42" s="1134" t="str">
        <f aca="false">IF($C42=0," ",IF(D42=0," ",IF(E42&gt;0.2,"ERRORE","OK")))</f>
        <v> </v>
      </c>
      <c r="G42" s="1198" t="n">
        <f aca="false">t13!U42</f>
        <v>145</v>
      </c>
      <c r="H42" s="1201" t="n">
        <f aca="false">IF($C42=0," ",IF(G42=0," ",G42/$C42))</f>
        <v>0.023</v>
      </c>
      <c r="I42" s="1134" t="str">
        <f aca="false">IF($C42=0," ",IF(G42=0," ",IF(H42&gt;0.2,"ERRORE","OK")))</f>
        <v>OK</v>
      </c>
      <c r="J42" s="1200" t="str">
        <f aca="false">IF(OR(F42="ERRORE",I42="ERRORE"),"ERRORE","OK")</f>
        <v>OK</v>
      </c>
    </row>
    <row r="43" customFormat="false" ht="12.75" hidden="false" customHeight="false" outlineLevel="0" collapsed="false">
      <c r="A43" s="1101" t="str">
        <f aca="false">t1!A43</f>
        <v>POSIZIONE ECONOMICA A5</v>
      </c>
      <c r="B43" s="1102" t="str">
        <f aca="false">t1!B43</f>
        <v>0A5000</v>
      </c>
      <c r="C43" s="1198" t="n">
        <f aca="false">t13!W43</f>
        <v>0</v>
      </c>
      <c r="D43" s="1198" t="n">
        <f aca="false">t13!T43</f>
        <v>0</v>
      </c>
      <c r="E43" s="1201" t="str">
        <f aca="false">IF($C43=0," ",IF(D43=0," ",D43/$C43))</f>
        <v> </v>
      </c>
      <c r="F43" s="1134" t="str">
        <f aca="false">IF($C43=0," ",IF(D43=0," ",IF(E43&gt;0.2,"ERRORE","OK")))</f>
        <v> </v>
      </c>
      <c r="G43" s="1198" t="n">
        <f aca="false">t13!U43</f>
        <v>0</v>
      </c>
      <c r="H43" s="1201" t="str">
        <f aca="false">IF($C43=0," ",IF(G43=0," ",G43/$C43))</f>
        <v> </v>
      </c>
      <c r="I43" s="1134" t="str">
        <f aca="false">IF($C43=0," ",IF(G43=0," ",IF(H43&gt;0.2,"ERRORE","OK")))</f>
        <v> </v>
      </c>
      <c r="J43" s="1200" t="str">
        <f aca="false">IF(OR(F43="ERRORE",I43="ERRORE"),"ERRORE","OK")</f>
        <v>OK</v>
      </c>
    </row>
    <row r="44" customFormat="false" ht="12.75" hidden="false" customHeight="false" outlineLevel="0" collapsed="false">
      <c r="A44" s="1101" t="str">
        <f aca="false">t1!A44</f>
        <v>POSIZIONE ECONOMICA A4</v>
      </c>
      <c r="B44" s="1102" t="str">
        <f aca="false">t1!B44</f>
        <v>028000</v>
      </c>
      <c r="C44" s="1198" t="n">
        <f aca="false">t13!W44</f>
        <v>0</v>
      </c>
      <c r="D44" s="1198" t="n">
        <f aca="false">t13!T44</f>
        <v>0</v>
      </c>
      <c r="E44" s="1201" t="str">
        <f aca="false">IF($C44=0," ",IF(D44=0," ",D44/$C44))</f>
        <v> </v>
      </c>
      <c r="F44" s="1134" t="str">
        <f aca="false">IF($C44=0," ",IF(D44=0," ",IF(E44&gt;0.2,"ERRORE","OK")))</f>
        <v> </v>
      </c>
      <c r="G44" s="1198" t="n">
        <f aca="false">t13!U44</f>
        <v>0</v>
      </c>
      <c r="H44" s="1201" t="str">
        <f aca="false">IF($C44=0," ",IF(G44=0," ",G44/$C44))</f>
        <v> </v>
      </c>
      <c r="I44" s="1134" t="str">
        <f aca="false">IF($C44=0," ",IF(G44=0," ",IF(H44&gt;0.2,"ERRORE","OK")))</f>
        <v> </v>
      </c>
      <c r="J44" s="1200" t="str">
        <f aca="false">IF(OR(F44="ERRORE",I44="ERRORE"),"ERRORE","OK")</f>
        <v>OK</v>
      </c>
    </row>
    <row r="45" customFormat="false" ht="12.75" hidden="false" customHeight="false" outlineLevel="0" collapsed="false">
      <c r="A45" s="1101" t="str">
        <f aca="false">t1!A45</f>
        <v>POSIZIONE ECONOMICA A3</v>
      </c>
      <c r="B45" s="1102" t="str">
        <f aca="false">t1!B45</f>
        <v>027000</v>
      </c>
      <c r="C45" s="1198" t="n">
        <f aca="false">t13!W45</f>
        <v>0</v>
      </c>
      <c r="D45" s="1198" t="n">
        <f aca="false">t13!T45</f>
        <v>0</v>
      </c>
      <c r="E45" s="1201" t="str">
        <f aca="false">IF($C45=0," ",IF(D45=0," ",D45/$C45))</f>
        <v> </v>
      </c>
      <c r="F45" s="1134" t="str">
        <f aca="false">IF($C45=0," ",IF(D45=0," ",IF(E45&gt;0.2,"ERRORE","OK")))</f>
        <v> </v>
      </c>
      <c r="G45" s="1198" t="n">
        <f aca="false">t13!U45</f>
        <v>0</v>
      </c>
      <c r="H45" s="1201" t="str">
        <f aca="false">IF($C45=0," ",IF(G45=0," ",G45/$C45))</f>
        <v> </v>
      </c>
      <c r="I45" s="1134" t="str">
        <f aca="false">IF($C45=0," ",IF(G45=0," ",IF(H45&gt;0.2,"ERRORE","OK")))</f>
        <v> </v>
      </c>
      <c r="J45" s="1200" t="str">
        <f aca="false">IF(OR(F45="ERRORE",I45="ERRORE"),"ERRORE","OK")</f>
        <v>OK</v>
      </c>
    </row>
    <row r="46" customFormat="false" ht="12.75" hidden="false" customHeight="false" outlineLevel="0" collapsed="false">
      <c r="A46" s="1101" t="str">
        <f aca="false">t1!A46</f>
        <v>POSIZIONE ECONOMICA A2</v>
      </c>
      <c r="B46" s="1102" t="str">
        <f aca="false">t1!B46</f>
        <v>025000</v>
      </c>
      <c r="C46" s="1198" t="n">
        <f aca="false">t13!W46</f>
        <v>0</v>
      </c>
      <c r="D46" s="1198" t="n">
        <f aca="false">t13!T46</f>
        <v>0</v>
      </c>
      <c r="E46" s="1201" t="str">
        <f aca="false">IF($C46=0," ",IF(D46=0," ",D46/$C46))</f>
        <v> </v>
      </c>
      <c r="F46" s="1134" t="str">
        <f aca="false">IF($C46=0," ",IF(D46=0," ",IF(E46&gt;0.2,"ERRORE","OK")))</f>
        <v> </v>
      </c>
      <c r="G46" s="1198" t="n">
        <f aca="false">t13!U46</f>
        <v>0</v>
      </c>
      <c r="H46" s="1201" t="str">
        <f aca="false">IF($C46=0," ",IF(G46=0," ",G46/$C46))</f>
        <v> </v>
      </c>
      <c r="I46" s="1134" t="str">
        <f aca="false">IF($C46=0," ",IF(G46=0," ",IF(H46&gt;0.2,"ERRORE","OK")))</f>
        <v> </v>
      </c>
      <c r="J46" s="1200" t="str">
        <f aca="false">IF(OR(F46="ERRORE",I46="ERRORE"),"ERRORE","OK")</f>
        <v>OK</v>
      </c>
    </row>
    <row r="47" customFormat="false" ht="12.75" hidden="false" customHeight="false" outlineLevel="0" collapsed="false">
      <c r="A47" s="1101" t="str">
        <f aca="false">t1!A47</f>
        <v>POSIZIONE ECONOMICA DI ACCESSO A1</v>
      </c>
      <c r="B47" s="1102" t="str">
        <f aca="false">t1!B47</f>
        <v>053000</v>
      </c>
      <c r="C47" s="1198" t="n">
        <f aca="false">t13!W47</f>
        <v>0</v>
      </c>
      <c r="D47" s="1198" t="n">
        <f aca="false">t13!T47</f>
        <v>0</v>
      </c>
      <c r="E47" s="1201" t="str">
        <f aca="false">IF($C47=0," ",IF(D47=0," ",D47/$C47))</f>
        <v> </v>
      </c>
      <c r="F47" s="1134" t="str">
        <f aca="false">IF($C47=0," ",IF(D47=0," ",IF(E47&gt;0.2,"ERRORE","OK")))</f>
        <v> </v>
      </c>
      <c r="G47" s="1198" t="n">
        <f aca="false">t13!U47</f>
        <v>0</v>
      </c>
      <c r="H47" s="1201" t="str">
        <f aca="false">IF($C47=0," ",IF(G47=0," ",G47/$C47))</f>
        <v> </v>
      </c>
      <c r="I47" s="1134" t="str">
        <f aca="false">IF($C47=0," ",IF(G47=0," ",IF(H47&gt;0.2,"ERRORE","OK")))</f>
        <v> </v>
      </c>
      <c r="J47" s="1200" t="str">
        <f aca="false">IF(OR(F47="ERRORE",I47="ERRORE"),"ERRORE","OK")</f>
        <v>OK</v>
      </c>
    </row>
    <row r="48" customFormat="false" ht="12.75" hidden="false" customHeight="false" outlineLevel="0" collapsed="false">
      <c r="A48" s="1101" t="str">
        <f aca="false">t1!A48</f>
        <v>CONTRATTISTI (a)</v>
      </c>
      <c r="B48" s="1102" t="str">
        <f aca="false">t1!B48</f>
        <v>000061</v>
      </c>
      <c r="C48" s="1198" t="n">
        <f aca="false">t13!W48</f>
        <v>0</v>
      </c>
      <c r="D48" s="1198" t="n">
        <f aca="false">t13!T48</f>
        <v>0</v>
      </c>
      <c r="E48" s="1201" t="str">
        <f aca="false">IF($C48=0," ",IF(D48=0," ",D48/$C48))</f>
        <v> </v>
      </c>
      <c r="F48" s="1134" t="str">
        <f aca="false">IF($C48=0," ",IF(D48=0," ",IF(E48&gt;0.2,"ERRORE","OK")))</f>
        <v> </v>
      </c>
      <c r="G48" s="1198" t="n">
        <f aca="false">t13!U48</f>
        <v>0</v>
      </c>
      <c r="H48" s="1201" t="str">
        <f aca="false">IF($C48=0," ",IF(G48=0," ",G48/$C48))</f>
        <v> </v>
      </c>
      <c r="I48" s="1134" t="str">
        <f aca="false">IF($C48=0," ",IF(G48=0," ",IF(H48&gt;0.2,"ERRORE","OK")))</f>
        <v> </v>
      </c>
      <c r="J48" s="1200" t="str">
        <f aca="false">IF(OR(F48="ERRORE",I48="ERRORE"),"ERRORE","OK")</f>
        <v>OK</v>
      </c>
    </row>
    <row r="49" customFormat="false" ht="12.75" hidden="false" customHeight="false" outlineLevel="0" collapsed="false">
      <c r="A49" s="1101" t="str">
        <f aca="false">t1!A49</f>
        <v>COLLABORATORE A T.D. ART. 90 TUEL (b)</v>
      </c>
      <c r="B49" s="1102" t="str">
        <f aca="false">t1!B49</f>
        <v>000096</v>
      </c>
      <c r="C49" s="1198" t="n">
        <f aca="false">t13!W49</f>
        <v>0</v>
      </c>
      <c r="D49" s="1198" t="n">
        <f aca="false">t13!T49</f>
        <v>0</v>
      </c>
      <c r="E49" s="1201" t="str">
        <f aca="false">IF($C49=0," ",IF(D49=0," ",D49/$C49))</f>
        <v> </v>
      </c>
      <c r="F49" s="1134" t="str">
        <f aca="false">IF($C49=0," ",IF(D49=0," ",IF(E49&gt;0.2,"ERRORE","OK")))</f>
        <v> </v>
      </c>
      <c r="G49" s="1198" t="n">
        <f aca="false">t13!U49</f>
        <v>0</v>
      </c>
      <c r="H49" s="1201" t="str">
        <f aca="false">IF($C49=0," ",IF(G49=0," ",G49/$C49))</f>
        <v> </v>
      </c>
      <c r="I49" s="1134" t="str">
        <f aca="false">IF($C49=0," ",IF(G49=0," ",IF(H49&gt;0.2,"ERRORE","OK")))</f>
        <v> </v>
      </c>
      <c r="J49" s="1200" t="str">
        <f aca="false">IF(OR(F49="ERRORE",I49="ERRORE"),"ERRORE","OK")</f>
        <v>OK</v>
      </c>
    </row>
  </sheetData>
  <sheetProtection sheet="true" password="ea98" formatColumns="false" selectLockedCells="true" selectUnlockedCells="true"/>
  <mergeCells count="2">
    <mergeCell ref="A1:J1"/>
    <mergeCell ref="D2:J2"/>
  </mergeCells>
  <printOptions headings="false" gridLines="false" gridLinesSet="true" horizontalCentered="true" verticalCentered="false"/>
  <pageMargins left="0.236111111111111" right="0.236111111111111" top="0.2" bottom="0.159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7" activeCellId="0" sqref="K17"/>
    </sheetView>
  </sheetViews>
  <sheetFormatPr defaultColWidth="9.28515625" defaultRowHeight="11.25" zeroHeight="false" outlineLevelRow="0" outlineLevelCol="0"/>
  <cols>
    <col collapsed="false" customWidth="true" hidden="false" outlineLevel="0" max="1" min="1" style="267" width="37.65"/>
    <col collapsed="false" customWidth="true" hidden="true" outlineLevel="0" max="2" min="2" style="268" width="8.5"/>
    <col collapsed="false" customWidth="true" hidden="false" outlineLevel="0" max="5" min="3" style="267" width="12.65"/>
    <col collapsed="false" customWidth="true" hidden="false" outlineLevel="0" max="6" min="6" style="320" width="1.65"/>
    <col collapsed="false" customWidth="true" hidden="false" outlineLevel="0" max="9" min="7" style="366" width="12.65"/>
    <col collapsed="false" customWidth="true" hidden="false" outlineLevel="0" max="10" min="10" style="0" width="1.65"/>
    <col collapsed="false" customWidth="true" hidden="false" outlineLevel="0" max="12" min="11" style="0" width="14.65"/>
  </cols>
  <sheetData>
    <row r="1" customFormat="false" ht="32.45" hidden="false" customHeight="true" outlineLevel="0" collapsed="false">
      <c r="A1" s="1263" t="str">
        <f aca="false">t1!A1</f>
        <v>COMPARTO REGIONI ED AUTONOMIE LOCALI - anno 2017</v>
      </c>
      <c r="B1" s="1263"/>
      <c r="C1" s="1263"/>
      <c r="D1" s="1263"/>
      <c r="E1" s="1263"/>
      <c r="F1" s="1263"/>
      <c r="G1" s="1263"/>
      <c r="H1" s="1263"/>
      <c r="I1" s="1263"/>
      <c r="J1" s="1263"/>
      <c r="K1" s="1263"/>
    </row>
    <row r="2" customFormat="false" ht="42" hidden="false" customHeight="true" outlineLevel="0" collapsed="false">
      <c r="A2" s="1264" t="s">
        <v>1130</v>
      </c>
      <c r="B2" s="1264"/>
      <c r="C2" s="1264"/>
      <c r="D2" s="1264"/>
      <c r="E2" s="1264"/>
      <c r="F2" s="1264"/>
      <c r="G2" s="1264"/>
      <c r="H2" s="1264"/>
      <c r="I2" s="1264"/>
      <c r="J2" s="1264"/>
      <c r="K2" s="1264"/>
      <c r="L2" s="1264"/>
    </row>
    <row r="3" customFormat="false" ht="30.6" hidden="false" customHeight="true" outlineLevel="0" collapsed="false">
      <c r="A3" s="1265" t="s">
        <v>343</v>
      </c>
      <c r="B3" s="1266" t="s">
        <v>242</v>
      </c>
      <c r="C3" s="1267" t="s">
        <v>1131</v>
      </c>
      <c r="D3" s="1267"/>
      <c r="E3" s="1267"/>
      <c r="F3" s="1268"/>
      <c r="G3" s="1267" t="s">
        <v>1132</v>
      </c>
      <c r="H3" s="1267"/>
      <c r="I3" s="1267"/>
      <c r="K3" s="1267" t="s">
        <v>1133</v>
      </c>
      <c r="L3" s="1267"/>
    </row>
    <row r="4" customFormat="false" ht="12.75" hidden="false" customHeight="false" outlineLevel="0" collapsed="false">
      <c r="A4" s="1269"/>
      <c r="B4" s="1270"/>
      <c r="C4" s="1271" t="s">
        <v>247</v>
      </c>
      <c r="D4" s="1272" t="s">
        <v>248</v>
      </c>
      <c r="E4" s="1273" t="s">
        <v>1134</v>
      </c>
      <c r="F4" s="1274"/>
      <c r="G4" s="1271" t="s">
        <v>247</v>
      </c>
      <c r="H4" s="1272" t="s">
        <v>248</v>
      </c>
      <c r="I4" s="1273" t="s">
        <v>1134</v>
      </c>
      <c r="J4" s="1196"/>
      <c r="K4" s="1271" t="s">
        <v>247</v>
      </c>
      <c r="L4" s="1273" t="s">
        <v>248</v>
      </c>
    </row>
    <row r="5" customFormat="false" ht="12.75" hidden="false" customHeight="false" outlineLevel="0" collapsed="false">
      <c r="A5" s="1275"/>
      <c r="B5" s="1276"/>
      <c r="C5" s="1277" t="s">
        <v>978</v>
      </c>
      <c r="D5" s="1259" t="s">
        <v>979</v>
      </c>
      <c r="E5" s="1278" t="s">
        <v>980</v>
      </c>
      <c r="F5" s="1279"/>
      <c r="G5" s="1280" t="s">
        <v>981</v>
      </c>
      <c r="H5" s="1259" t="s">
        <v>982</v>
      </c>
      <c r="I5" s="1278" t="s">
        <v>992</v>
      </c>
      <c r="J5" s="790"/>
      <c r="K5" s="1280" t="s">
        <v>1135</v>
      </c>
      <c r="L5" s="1278" t="s">
        <v>1136</v>
      </c>
    </row>
    <row r="6" customFormat="false" ht="12.75" hidden="false" customHeight="false" outlineLevel="0" collapsed="false">
      <c r="A6" s="1281" t="str">
        <f aca="false">t2!A6</f>
        <v>Categoria D</v>
      </c>
      <c r="B6" s="1282" t="str">
        <f aca="false">t2!B6</f>
        <v>CD</v>
      </c>
      <c r="C6" s="1283" t="n">
        <f aca="false">t2!C6</f>
        <v>0</v>
      </c>
      <c r="D6" s="1284" t="n">
        <f aca="false">t2!D6</f>
        <v>0</v>
      </c>
      <c r="E6" s="1285" t="n">
        <f aca="false">SUM(C6:D6)</f>
        <v>0</v>
      </c>
      <c r="F6" s="1279"/>
      <c r="G6" s="1286" t="n">
        <f aca="false">t2A!D12+t2A!F12+t2A!H12+t2A!J12+t2A!L12+t2A!N12+t2A!P12+t2A!R12</f>
        <v>0</v>
      </c>
      <c r="H6" s="1287" t="n">
        <f aca="false">t2A!E12+t2A!G12+t2A!I12+t2A!K12+t2A!M12+t2A!O12+t2A!Q12+t2A!S12</f>
        <v>0</v>
      </c>
      <c r="I6" s="1288" t="n">
        <f aca="false">SUM(G6:H6)</f>
        <v>0</v>
      </c>
      <c r="K6" s="1289" t="str">
        <f aca="false">IF(C6&gt;0,IF(G6&gt;0,"OK","Manca T2A"),IF(C6=0,IF(G6=0,"OK","Manca T2"),"orrore"))</f>
        <v>OK</v>
      </c>
      <c r="L6" s="1290" t="str">
        <f aca="false">IF(D6&gt;0,IF(H6&gt;0,"OK","Manca T2A"),IF(D6=0,IF(H6=0,"OK","Manca T2"),"orrore"))</f>
        <v>OK</v>
      </c>
    </row>
    <row r="7" customFormat="false" ht="12.75" hidden="false" customHeight="false" outlineLevel="0" collapsed="false">
      <c r="A7" s="1281" t="str">
        <f aca="false">t2!A7</f>
        <v>Categoria C</v>
      </c>
      <c r="B7" s="1282" t="str">
        <f aca="false">t2!B7</f>
        <v>CC</v>
      </c>
      <c r="C7" s="1283" t="n">
        <f aca="false">t2!C7</f>
        <v>0</v>
      </c>
      <c r="D7" s="1284" t="n">
        <f aca="false">t2!D7</f>
        <v>0</v>
      </c>
      <c r="E7" s="1285" t="n">
        <f aca="false">SUM(C7:D7)</f>
        <v>0</v>
      </c>
      <c r="F7" s="1279"/>
      <c r="G7" s="1286" t="n">
        <f aca="false">t2A!D13+t2A!F13+t2A!H13+t2A!J13+t2A!L13+t2A!N13+t2A!P13+t2A!R13</f>
        <v>0</v>
      </c>
      <c r="H7" s="1287" t="n">
        <f aca="false">t2A!E13+t2A!G13+t2A!I13+t2A!K13+t2A!M13+t2A!O13+t2A!Q13+t2A!S13</f>
        <v>0</v>
      </c>
      <c r="I7" s="1288" t="n">
        <f aca="false">SUM(G7:H7)</f>
        <v>0</v>
      </c>
      <c r="K7" s="1289" t="str">
        <f aca="false">IF(C7&gt;0,IF(G7&gt;0,"OK","Manca T2A"),IF(C7=0,IF(G7=0,"OK","Manca T2"),"orrore"))</f>
        <v>OK</v>
      </c>
      <c r="L7" s="1290" t="str">
        <f aca="false">IF(D7&gt;0,IF(H7&gt;0,"OK","Manca T2A"),IF(D7=0,IF(H7=0,"OK","Manca T2"),"orrore"))</f>
        <v>OK</v>
      </c>
    </row>
    <row r="8" customFormat="false" ht="12.75" hidden="false" customHeight="false" outlineLevel="0" collapsed="false">
      <c r="A8" s="1281" t="str">
        <f aca="false">t2!A8</f>
        <v>Categoria B</v>
      </c>
      <c r="B8" s="1282" t="str">
        <f aca="false">t2!B8</f>
        <v>CB</v>
      </c>
      <c r="C8" s="1283" t="n">
        <f aca="false">t2!C8</f>
        <v>0</v>
      </c>
      <c r="D8" s="1284" t="n">
        <f aca="false">t2!D8</f>
        <v>0</v>
      </c>
      <c r="E8" s="1285" t="n">
        <f aca="false">SUM(C8:D8)</f>
        <v>0</v>
      </c>
      <c r="F8" s="1279"/>
      <c r="G8" s="1286" t="n">
        <f aca="false">t2A!D14+t2A!F14+t2A!H14+t2A!J14+t2A!L14+t2A!N14+t2A!P14+t2A!R14</f>
        <v>0</v>
      </c>
      <c r="H8" s="1287" t="n">
        <f aca="false">t2A!E14+t2A!G14+t2A!I14+t2A!K14+t2A!M14+t2A!O14+t2A!Q14+t2A!S14</f>
        <v>0</v>
      </c>
      <c r="I8" s="1288" t="n">
        <f aca="false">SUM(G8:H8)</f>
        <v>0</v>
      </c>
      <c r="K8" s="1289" t="str">
        <f aca="false">IF(C8&gt;0,IF(G8&gt;0,"OK","Manca T2A"),IF(C8=0,IF(G8=0,"OK","Manca T2"),"orrore"))</f>
        <v>OK</v>
      </c>
      <c r="L8" s="1290" t="str">
        <f aca="false">IF(D8&gt;0,IF(H8&gt;0,"OK","Manca T2A"),IF(D8=0,IF(H8=0,"OK","Manca T2"),"orrore"))</f>
        <v>OK</v>
      </c>
    </row>
    <row r="9" customFormat="false" ht="12.75" hidden="false" customHeight="false" outlineLevel="0" collapsed="false">
      <c r="A9" s="1281" t="str">
        <f aca="false">t2!A9</f>
        <v>Categoria A</v>
      </c>
      <c r="B9" s="1282" t="str">
        <f aca="false">t2!B9</f>
        <v>CA</v>
      </c>
      <c r="C9" s="1283" t="n">
        <f aca="false">t2!C9</f>
        <v>0</v>
      </c>
      <c r="D9" s="1284" t="n">
        <f aca="false">t2!D9</f>
        <v>0</v>
      </c>
      <c r="E9" s="1285" t="n">
        <f aca="false">SUM(C9:D9)</f>
        <v>0</v>
      </c>
      <c r="F9" s="1279"/>
      <c r="G9" s="1286" t="n">
        <f aca="false">t2A!D15+t2A!F15+t2A!H15+t2A!J15+t2A!L15+t2A!N15+t2A!P15+t2A!R15</f>
        <v>0</v>
      </c>
      <c r="H9" s="1287" t="n">
        <f aca="false">t2A!E15+t2A!G15+t2A!I15+t2A!K15+t2A!M15+t2A!O15+t2A!Q15+t2A!S15</f>
        <v>0</v>
      </c>
      <c r="I9" s="1288" t="n">
        <f aca="false">SUM(G9:H9)</f>
        <v>0</v>
      </c>
      <c r="K9" s="1289" t="str">
        <f aca="false">IF(C9&gt;0,IF(G9&gt;0,"OK","Manca T2A"),IF(C9=0,IF(G9=0,"OK","Manca T2"),"orrore"))</f>
        <v>OK</v>
      </c>
      <c r="L9" s="1290" t="str">
        <f aca="false">IF(D9&gt;0,IF(H9&gt;0,"OK","Manca T2A"),IF(D9=0,IF(H9=0,"OK","Manca T2"),"orrore"))</f>
        <v>OK</v>
      </c>
    </row>
    <row r="10" customFormat="false" ht="13.5" hidden="false" customHeight="false" outlineLevel="0" collapsed="false">
      <c r="A10" s="1291" t="str">
        <f aca="false">t2!A10</f>
        <v>Personale contrattista</v>
      </c>
      <c r="B10" s="1292" t="str">
        <f aca="false">t2!B10</f>
        <v>PC</v>
      </c>
      <c r="C10" s="1293" t="n">
        <f aca="false">t2!C10</f>
        <v>0</v>
      </c>
      <c r="D10" s="1294" t="n">
        <f aca="false">t2!D10</f>
        <v>0</v>
      </c>
      <c r="E10" s="1295" t="n">
        <f aca="false">SUM(C10:D10)</f>
        <v>0</v>
      </c>
      <c r="F10" s="1296"/>
      <c r="G10" s="1297" t="n">
        <f aca="false">t2A!D16+t2A!F16+t2A!H16+t2A!J16+t2A!L16+t2A!N16+t2A!P16+t2A!R16</f>
        <v>0</v>
      </c>
      <c r="H10" s="1298" t="n">
        <f aca="false">t2A!E16+t2A!G16+t2A!I16+t2A!K16+t2A!M16+t2A!O16+t2A!Q16+t2A!S16</f>
        <v>0</v>
      </c>
      <c r="I10" s="1299" t="n">
        <f aca="false">SUM(G10:H10)</f>
        <v>0</v>
      </c>
      <c r="K10" s="1289" t="str">
        <f aca="false">IF(C10&gt;0,IF(G10&gt;0,"OK","Manca T2A"),IF(C10=0,IF(G10=0,"OK","Manca T2"),"orrore"))</f>
        <v>OK</v>
      </c>
      <c r="L10" s="1290" t="str">
        <f aca="false">IF(D10&gt;0,IF(H10&gt;0,"OK","Manca T2A"),IF(D10=0,IF(H10=0,"OK","Manca T2"),"orrore"))</f>
        <v>OK</v>
      </c>
    </row>
    <row r="11" customFormat="false" ht="13.5" hidden="false" customHeight="false" outlineLevel="0" collapsed="false">
      <c r="A11" s="1300" t="s">
        <v>337</v>
      </c>
      <c r="B11" s="1301"/>
      <c r="C11" s="1302" t="n">
        <f aca="false">SUM(C6:C10)</f>
        <v>0</v>
      </c>
      <c r="D11" s="1303" t="n">
        <f aca="false">SUM(D6:D10)</f>
        <v>0</v>
      </c>
      <c r="E11" s="1303" t="n">
        <f aca="false">SUM(C11:D11)</f>
        <v>0</v>
      </c>
      <c r="G11" s="1304" t="n">
        <f aca="false">SUM(G6:G10)</f>
        <v>0</v>
      </c>
      <c r="H11" s="1305" t="n">
        <f aca="false">SUM(H6:H10)</f>
        <v>0</v>
      </c>
      <c r="I11" s="1306" t="n">
        <f aca="false">SUM(G11:H11)</f>
        <v>0</v>
      </c>
      <c r="K11" s="1307" t="str">
        <f aca="false">IF(COUNTIF(K6:K10,"OK")=5,"OK","Errore")</f>
        <v>OK</v>
      </c>
      <c r="L11" s="1308" t="str">
        <f aca="false">IF(COUNTIF(L6:L10,"OK")=5,"OK","Errore")</f>
        <v>OK</v>
      </c>
    </row>
    <row r="12" customFormat="false" ht="11.25" hidden="false" customHeight="false" outlineLevel="0" collapsed="false">
      <c r="A12" s="360"/>
      <c r="B12" s="361"/>
    </row>
  </sheetData>
  <sheetProtection sheet="true" password="ea98" formatColumns="false" selectLockedCells="true" selectUnlockedCells="true"/>
  <mergeCells count="5">
    <mergeCell ref="A1:K1"/>
    <mergeCell ref="A2:L2"/>
    <mergeCell ref="C3:E3"/>
    <mergeCell ref="G3:I3"/>
    <mergeCell ref="K3:L3"/>
  </mergeCells>
  <dataValidations count="1">
    <dataValidation allowBlank="true" error="INSERIRE SOLO NUMERI INTERI COMPRESI TRA 0 E 9999999" errorStyle="stop" errorTitle="ERRORE" operator="between" showDropDown="false" showErrorMessage="true" showInputMessage="false" sqref="G6:H11" type="whole">
      <formula1>0</formula1>
      <formula2>9999999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21" activePane="bottomRight" state="frozen"/>
      <selection pane="topLeft" activeCell="A1" activeCellId="0" sqref="A1"/>
      <selection pane="topRight" activeCell="C1" activeCellId="0" sqref="C1"/>
      <selection pane="bottomLeft" activeCell="A21" activeCellId="0" sqref="A21"/>
      <selection pane="bottomRight" activeCell="A2" activeCellId="0" sqref="A2"/>
    </sheetView>
  </sheetViews>
  <sheetFormatPr defaultColWidth="9.28515625" defaultRowHeight="11.25" zeroHeight="false" outlineLevelRow="0" outlineLevelCol="0"/>
  <cols>
    <col collapsed="false" customWidth="true" hidden="false" outlineLevel="0" max="1" min="1" style="267" width="41.49"/>
    <col collapsed="false" customWidth="true" hidden="false" outlineLevel="0" max="2" min="2" style="268" width="9.99"/>
    <col collapsed="false" customWidth="true" hidden="false" outlineLevel="0" max="3" min="3" style="268" width="11.82"/>
    <col collapsed="false" customWidth="true" hidden="false" outlineLevel="0" max="5" min="4" style="268" width="13.99"/>
    <col collapsed="false" customWidth="true" hidden="false" outlineLevel="0" max="6" min="6" style="268" width="11.82"/>
    <col collapsed="false" customWidth="true" hidden="false" outlineLevel="0" max="7" min="7" style="268" width="13.82"/>
    <col collapsed="false" customWidth="true" hidden="true" outlineLevel="0" max="8" min="8" style="268" width="16.82"/>
    <col collapsed="false" customWidth="true" hidden="false" outlineLevel="0" max="9" min="9" style="0" width="63.32"/>
  </cols>
  <sheetData>
    <row r="1" s="267" customFormat="true" ht="43.5" hidden="false" customHeight="true" outlineLevel="0" collapsed="false">
      <c r="A1" s="406" t="str">
        <f aca="false">t1!A1</f>
        <v>COMPARTO REGIONI ED AUTONOMIE LOCALI - anno 2017</v>
      </c>
      <c r="B1" s="406"/>
      <c r="C1" s="406"/>
      <c r="D1" s="406"/>
      <c r="E1" s="406"/>
      <c r="F1" s="406"/>
      <c r="G1" s="406"/>
      <c r="H1" s="406"/>
      <c r="I1" s="406"/>
      <c r="K1" s="0"/>
    </row>
    <row r="2" s="267" customFormat="true" ht="12.75" hidden="false" customHeight="true" outlineLevel="0" collapsed="false">
      <c r="D2" s="1090"/>
      <c r="E2" s="1090"/>
      <c r="F2" s="1090"/>
      <c r="G2" s="1090"/>
      <c r="H2" s="1090"/>
      <c r="I2" s="320"/>
      <c r="K2" s="0"/>
    </row>
    <row r="3" s="267" customFormat="true" ht="43.9" hidden="false" customHeight="true" outlineLevel="0" collapsed="false">
      <c r="A3" s="1309" t="s">
        <v>1137</v>
      </c>
      <c r="B3" s="1309"/>
      <c r="C3" s="1309"/>
      <c r="D3" s="1309"/>
      <c r="E3" s="1309"/>
      <c r="F3" s="1309"/>
      <c r="G3" s="1309"/>
      <c r="H3" s="1309"/>
      <c r="I3" s="1309"/>
    </row>
    <row r="4" customFormat="false" ht="67.5" hidden="false" customHeight="false" outlineLevel="0" collapsed="false">
      <c r="A4" s="1094" t="s">
        <v>960</v>
      </c>
      <c r="B4" s="1095" t="s">
        <v>961</v>
      </c>
      <c r="C4" s="1097" t="s">
        <v>1110</v>
      </c>
      <c r="D4" s="1097" t="s">
        <v>1138</v>
      </c>
      <c r="E4" s="1097" t="s">
        <v>1139</v>
      </c>
      <c r="F4" s="1097" t="s">
        <v>1112</v>
      </c>
      <c r="G4" s="1097" t="s">
        <v>1140</v>
      </c>
      <c r="H4" s="1097" t="s">
        <v>1141</v>
      </c>
      <c r="I4" s="1097" t="s">
        <v>885</v>
      </c>
    </row>
    <row r="5" s="1196" customFormat="true" ht="45" hidden="true" customHeight="false" outlineLevel="0" collapsed="false">
      <c r="A5" s="1193"/>
      <c r="B5" s="1140"/>
      <c r="C5" s="1140" t="s">
        <v>978</v>
      </c>
      <c r="D5" s="1194"/>
      <c r="E5" s="1194"/>
      <c r="F5" s="1194" t="s">
        <v>980</v>
      </c>
      <c r="G5" s="1194"/>
      <c r="H5" s="1259" t="s">
        <v>1142</v>
      </c>
      <c r="I5" s="1260"/>
    </row>
    <row r="6" s="790" customFormat="true" ht="12.75" hidden="false" customHeight="false" outlineLevel="0" collapsed="false">
      <c r="A6" s="1101" t="str">
        <f aca="false">t1!A6</f>
        <v>SEGRETARIO A</v>
      </c>
      <c r="B6" s="1102" t="str">
        <f aca="false">t1!B6</f>
        <v>0D0102</v>
      </c>
      <c r="C6" s="1198" t="n">
        <f aca="false">t11!U8+t11!V8</f>
        <v>0</v>
      </c>
      <c r="D6" s="1198" t="n">
        <f aca="false">(C6-t11!Q8-t11!R8-t11!S8-t11!T8)</f>
        <v>0</v>
      </c>
      <c r="E6" s="1310" t="n">
        <f aca="false">t12!C6/12</f>
        <v>0</v>
      </c>
      <c r="F6" s="1198" t="n">
        <f aca="false">t3!M6+t3!N6+t3!O6+t3!P6+t3!Q6+t3!R6</f>
        <v>0</v>
      </c>
      <c r="G6" s="1200" t="str">
        <f aca="false">IF(H6="OK","OK","ERRORE")</f>
        <v>OK</v>
      </c>
      <c r="H6" s="1200" t="str">
        <f aca="false">IF(((E6+F6)*273)&lt;(D6),"KO","OK")</f>
        <v>OK</v>
      </c>
      <c r="I6" s="1261" t="str">
        <f aca="false">IF(H6="KO",($H$5&amp;((t12!C6/12*273)+((t3!M6+t3!N6+t3!O6+t3!P6+t3!Q6+t3!R6)*273))&amp;")"),"")</f>
        <v/>
      </c>
    </row>
    <row r="7" customFormat="false" ht="12.75" hidden="false" customHeight="false" outlineLevel="0" collapsed="false">
      <c r="A7" s="1101" t="str">
        <f aca="false">t1!A7</f>
        <v>SEGRETARIO B</v>
      </c>
      <c r="B7" s="1102" t="str">
        <f aca="false">t1!B7</f>
        <v>0D0103</v>
      </c>
      <c r="C7" s="1198" t="n">
        <f aca="false">t11!U9+t11!V9</f>
        <v>0</v>
      </c>
      <c r="D7" s="1198" t="n">
        <f aca="false">(C7-t11!Q9-t11!R9-t11!S9-t11!T9)</f>
        <v>0</v>
      </c>
      <c r="E7" s="1310" t="n">
        <f aca="false">t12!C7/12</f>
        <v>0</v>
      </c>
      <c r="F7" s="1198" t="n">
        <f aca="false">t3!M7+t3!N7+t3!O7+t3!P7+t3!Q7+t3!R7</f>
        <v>0</v>
      </c>
      <c r="G7" s="1200" t="str">
        <f aca="false">IF(H7="OK","OK","ERRORE")</f>
        <v>OK</v>
      </c>
      <c r="H7" s="1200" t="str">
        <f aca="false">IF(((E7+F7)*273)&lt;(D7),"KO","OK")</f>
        <v>OK</v>
      </c>
      <c r="I7" s="1261" t="str">
        <f aca="false">IF(H7="KO",($H$5&amp;((t12!C7/12*273)+((t3!M7+t3!N7+t3!O7+t3!P7+t3!Q7+t3!R7)*273))&amp;")"),"")</f>
        <v/>
      </c>
    </row>
    <row r="8" customFormat="false" ht="12.75" hidden="false" customHeight="false" outlineLevel="0" collapsed="false">
      <c r="A8" s="1101" t="str">
        <f aca="false">t1!A8</f>
        <v>SEGRETARIO C</v>
      </c>
      <c r="B8" s="1102" t="str">
        <f aca="false">t1!B8</f>
        <v>0D0485</v>
      </c>
      <c r="C8" s="1198" t="n">
        <f aca="false">t11!U10+t11!V10</f>
        <v>0</v>
      </c>
      <c r="D8" s="1198" t="n">
        <f aca="false">(C8-t11!Q10-t11!R10-t11!S10-t11!T10)</f>
        <v>0</v>
      </c>
      <c r="E8" s="1310" t="n">
        <f aca="false">t12!C8/12</f>
        <v>0</v>
      </c>
      <c r="F8" s="1198" t="n">
        <f aca="false">t3!M8+t3!N8+t3!O8+t3!P8+t3!Q8+t3!R8</f>
        <v>0</v>
      </c>
      <c r="G8" s="1200" t="str">
        <f aca="false">IF(H8="OK","OK","ERRORE")</f>
        <v>OK</v>
      </c>
      <c r="H8" s="1200" t="str">
        <f aca="false">IF(((E8+F8)*273)&lt;(D8),"KO","OK")</f>
        <v>OK</v>
      </c>
      <c r="I8" s="1261" t="str">
        <f aca="false">IF(H8="KO",($H$5&amp;((t12!C8/12*273)+((t3!M8+t3!N8+t3!O8+t3!P8+t3!Q8+t3!R8)*273))&amp;")"),"")</f>
        <v/>
      </c>
    </row>
    <row r="9" customFormat="false" ht="12.75" hidden="false" customHeight="false" outlineLevel="0" collapsed="false">
      <c r="A9" s="1101" t="str">
        <f aca="false">t1!A9</f>
        <v>SEGRETARIO GENERALE CCIAA</v>
      </c>
      <c r="B9" s="1102" t="str">
        <f aca="false">t1!B9</f>
        <v>0D0104</v>
      </c>
      <c r="C9" s="1198" t="n">
        <f aca="false">t11!U11+t11!V11</f>
        <v>0</v>
      </c>
      <c r="D9" s="1198" t="n">
        <f aca="false">(C9-t11!Q11-t11!R11-t11!S11-t11!T11)</f>
        <v>0</v>
      </c>
      <c r="E9" s="1310" t="n">
        <f aca="false">t12!C9/12</f>
        <v>0</v>
      </c>
      <c r="F9" s="1198" t="n">
        <f aca="false">t3!M9+t3!N9+t3!O9+t3!P9+t3!Q9+t3!R9</f>
        <v>0</v>
      </c>
      <c r="G9" s="1200" t="str">
        <f aca="false">IF(H9="OK","OK","ERRORE")</f>
        <v>OK</v>
      </c>
      <c r="H9" s="1200" t="str">
        <f aca="false">IF(((E9+F9)*273)&lt;(D9),"KO","OK")</f>
        <v>OK</v>
      </c>
      <c r="I9" s="1261" t="str">
        <f aca="false">IF(H9="KO",($H$5&amp;((t12!C9/12*273)+((t3!M9+t3!N9+t3!O9+t3!P9+t3!Q9+t3!R9)*273))&amp;")"),"")</f>
        <v/>
      </c>
    </row>
    <row r="10" customFormat="false" ht="12.75" hidden="false" customHeight="false" outlineLevel="0" collapsed="false">
      <c r="A10" s="1101" t="str">
        <f aca="false">t1!A10</f>
        <v>DIRETTORE  GENERALE</v>
      </c>
      <c r="B10" s="1102" t="str">
        <f aca="false">t1!B10</f>
        <v>0D0097</v>
      </c>
      <c r="C10" s="1198" t="n">
        <f aca="false">t11!U12+t11!V12</f>
        <v>0</v>
      </c>
      <c r="D10" s="1198" t="n">
        <f aca="false">(C10-t11!Q12-t11!R12-t11!S12-t11!T12)</f>
        <v>0</v>
      </c>
      <c r="E10" s="1310" t="n">
        <f aca="false">t12!C10/12</f>
        <v>0</v>
      </c>
      <c r="F10" s="1198" t="n">
        <f aca="false">t3!M10+t3!N10+t3!O10+t3!P10+t3!Q10+t3!R10</f>
        <v>0</v>
      </c>
      <c r="G10" s="1200" t="str">
        <f aca="false">IF(H10="OK","OK","ERRORE")</f>
        <v>OK</v>
      </c>
      <c r="H10" s="1200" t="str">
        <f aca="false">IF(((E10+F10)*273)&lt;(D10),"KO","OK")</f>
        <v>OK</v>
      </c>
      <c r="I10" s="1261" t="str">
        <f aca="false">IF(H10="KO",($H$5&amp;((t12!C10/12*273)+((t3!M10+t3!N10+t3!O10+t3!P10+t3!Q10+t3!R10)*273))&amp;")"),"")</f>
        <v/>
      </c>
    </row>
    <row r="11" customFormat="false" ht="12.75" hidden="false" customHeight="false" outlineLevel="0" collapsed="false">
      <c r="A11" s="1101" t="str">
        <f aca="false">t1!A11</f>
        <v>DIRIGENTE FUORI D.O. art.110 c.2 TUEL</v>
      </c>
      <c r="B11" s="1102" t="str">
        <f aca="false">t1!B11</f>
        <v>0D0098</v>
      </c>
      <c r="C11" s="1198" t="n">
        <f aca="false">t11!U13+t11!V13</f>
        <v>0</v>
      </c>
      <c r="D11" s="1198" t="n">
        <f aca="false">(C11-t11!Q13-t11!R13-t11!S13-t11!T13)</f>
        <v>0</v>
      </c>
      <c r="E11" s="1310" t="n">
        <f aca="false">t12!C11/12</f>
        <v>0</v>
      </c>
      <c r="F11" s="1198" t="n">
        <f aca="false">t3!M11+t3!N11+t3!O11+t3!P11+t3!Q11+t3!R11</f>
        <v>0</v>
      </c>
      <c r="G11" s="1200" t="str">
        <f aca="false">IF(H11="OK","OK","ERRORE")</f>
        <v>OK</v>
      </c>
      <c r="H11" s="1200" t="str">
        <f aca="false">IF(((E11+F11)*273)&lt;(D11),"KO","OK")</f>
        <v>OK</v>
      </c>
      <c r="I11" s="1261" t="str">
        <f aca="false">IF(H11="KO",($H$5&amp;((t12!C11/12*273)+((t3!M11+t3!N11+t3!O11+t3!P11+t3!Q11+t3!R11)*273))&amp;")"),"")</f>
        <v/>
      </c>
    </row>
    <row r="12" customFormat="false" ht="12.75" hidden="false" customHeight="false" outlineLevel="0" collapsed="false">
      <c r="A12" s="1101" t="str">
        <f aca="false">t1!A12</f>
        <v>ALTE SPECIALIZZ. FUORI D.O.art.110 c.2 TUEL</v>
      </c>
      <c r="B12" s="1102" t="str">
        <f aca="false">t1!B12</f>
        <v>0D0095</v>
      </c>
      <c r="C12" s="1198" t="n">
        <f aca="false">t11!U14+t11!V14</f>
        <v>0</v>
      </c>
      <c r="D12" s="1198" t="n">
        <f aca="false">(C12-t11!Q14-t11!R14-t11!S14-t11!T14)</f>
        <v>0</v>
      </c>
      <c r="E12" s="1310" t="n">
        <f aca="false">t12!C12/12</f>
        <v>0</v>
      </c>
      <c r="F12" s="1198" t="n">
        <f aca="false">t3!M12+t3!N12+t3!O12+t3!P12+t3!Q12+t3!R12</f>
        <v>0</v>
      </c>
      <c r="G12" s="1200" t="str">
        <f aca="false">IF(H12="OK","OK","ERRORE")</f>
        <v>OK</v>
      </c>
      <c r="H12" s="1200" t="str">
        <f aca="false">IF(((E12+F12)*273)&lt;(D12),"KO","OK")</f>
        <v>OK</v>
      </c>
      <c r="I12" s="1261" t="str">
        <f aca="false">IF(H12="KO",($H$5&amp;((t12!C12/12*273)+((t3!M12+t3!N12+t3!O12+t3!P12+t3!Q12+t3!R12)*273))&amp;")"),"")</f>
        <v/>
      </c>
    </row>
    <row r="13" customFormat="false" ht="12.75" hidden="false" customHeight="false" outlineLevel="0" collapsed="false">
      <c r="A13" s="1101" t="str">
        <f aca="false">t1!A13</f>
        <v>DIRIGENTE A TEMPO INDETERMINATO</v>
      </c>
      <c r="B13" s="1102" t="str">
        <f aca="false">t1!B13</f>
        <v>0D0164</v>
      </c>
      <c r="C13" s="1198" t="n">
        <f aca="false">t11!U15+t11!V15</f>
        <v>10</v>
      </c>
      <c r="D13" s="1198" t="n">
        <f aca="false">(C13-t11!Q15-t11!R15-t11!S15-t11!T15)</f>
        <v>6</v>
      </c>
      <c r="E13" s="1310" t="n">
        <f aca="false">t12!C13/12</f>
        <v>0.08</v>
      </c>
      <c r="F13" s="1198" t="n">
        <f aca="false">t3!M13+t3!N13+t3!O13+t3!P13+t3!Q13+t3!R13</f>
        <v>1</v>
      </c>
      <c r="G13" s="1200" t="str">
        <f aca="false">IF(H13="OK","OK","ERRORE")</f>
        <v>OK</v>
      </c>
      <c r="H13" s="1200" t="str">
        <f aca="false">IF(((E13+F13)*273)&lt;(D13),"KO","OK")</f>
        <v>OK</v>
      </c>
      <c r="I13" s="1261" t="str">
        <f aca="false">IF(H13="KO",($H$5&amp;((t12!C13/12*273)+((t3!M13+t3!N13+t3!O13+t3!P13+t3!Q13+t3!R13)*273))&amp;")"),"")</f>
        <v/>
      </c>
    </row>
    <row r="14" customFormat="false" ht="12.75" hidden="false" customHeight="false" outlineLevel="0" collapsed="false">
      <c r="A14" s="1101" t="str">
        <f aca="false">t1!A14</f>
        <v>DIRIGENTE A TEMPO DET.TO  ART.110 C.1 TUEL</v>
      </c>
      <c r="B14" s="1102" t="str">
        <f aca="false">t1!B14</f>
        <v>0D0165</v>
      </c>
      <c r="C14" s="1198" t="n">
        <f aca="false">t11!U16+t11!V16</f>
        <v>32</v>
      </c>
      <c r="D14" s="1198" t="n">
        <f aca="false">(C14-t11!Q16-t11!R16-t11!S16-t11!T16)</f>
        <v>24</v>
      </c>
      <c r="E14" s="1310" t="n">
        <f aca="false">t12!C14/12</f>
        <v>1</v>
      </c>
      <c r="F14" s="1198" t="n">
        <f aca="false">t3!M14+t3!N14+t3!O14+t3!P14+t3!Q14+t3!R14</f>
        <v>0</v>
      </c>
      <c r="G14" s="1200" t="str">
        <f aca="false">IF(H14="OK","OK","ERRORE")</f>
        <v>OK</v>
      </c>
      <c r="H14" s="1200" t="str">
        <f aca="false">IF(((E14+F14)*273)&lt;(D14),"KO","OK")</f>
        <v>OK</v>
      </c>
      <c r="I14" s="1261" t="str">
        <f aca="false">IF(H14="KO",($H$5&amp;((t12!C14/12*273)+((t3!M14+t3!N14+t3!O14+t3!P14+t3!Q14+t3!R14)*273))&amp;")"),"")</f>
        <v/>
      </c>
    </row>
    <row r="15" customFormat="false" ht="12.75" hidden="false" customHeight="false" outlineLevel="0" collapsed="false">
      <c r="A15" s="1101" t="str">
        <f aca="false">t1!A15</f>
        <v>ALTE SPECIALIZZ. IN D.O. art.110 c.1 TUEL</v>
      </c>
      <c r="B15" s="1102" t="str">
        <f aca="false">t1!B15</f>
        <v>0D0I95</v>
      </c>
      <c r="C15" s="1198" t="n">
        <f aca="false">t11!U17+t11!V17</f>
        <v>0</v>
      </c>
      <c r="D15" s="1198" t="n">
        <f aca="false">(C15-t11!Q17-t11!R17-t11!S17-t11!T17)</f>
        <v>0</v>
      </c>
      <c r="E15" s="1310" t="n">
        <f aca="false">t12!C15/12</f>
        <v>0</v>
      </c>
      <c r="F15" s="1198" t="n">
        <f aca="false">t3!M15+t3!N15+t3!O15+t3!P15+t3!Q15+t3!R15</f>
        <v>0</v>
      </c>
      <c r="G15" s="1200" t="str">
        <f aca="false">IF(H15="OK","OK","ERRORE")</f>
        <v>OK</v>
      </c>
      <c r="H15" s="1200" t="str">
        <f aca="false">IF(((E15+F15)*273)&lt;(D15),"KO","OK")</f>
        <v>OK</v>
      </c>
      <c r="I15" s="1261" t="str">
        <f aca="false">IF(H15="KO",($H$5&amp;((t12!C15/12*273)+((t3!M15+t3!N15+t3!O15+t3!P15+t3!Q15+t3!R15)*273))&amp;")"),"")</f>
        <v/>
      </c>
    </row>
    <row r="16" customFormat="false" ht="12.75" hidden="false" customHeight="false" outlineLevel="0" collapsed="false">
      <c r="A16" s="1101" t="str">
        <f aca="false">t1!A16</f>
        <v>POSIZ. ECON. D6 - PROFILI ACCESSO D3</v>
      </c>
      <c r="B16" s="1102" t="str">
        <f aca="false">t1!B16</f>
        <v>0D6A00</v>
      </c>
      <c r="C16" s="1198" t="n">
        <f aca="false">t11!U18+t11!V18</f>
        <v>138</v>
      </c>
      <c r="D16" s="1198" t="n">
        <f aca="false">(C16-t11!Q18-t11!R18-t11!S18-t11!T18)</f>
        <v>127</v>
      </c>
      <c r="E16" s="1310" t="n">
        <f aca="false">t12!C16/12</f>
        <v>2.17</v>
      </c>
      <c r="F16" s="1198" t="n">
        <f aca="false">t3!M16+t3!N16+t3!O16+t3!P16+t3!Q16+t3!R16</f>
        <v>0</v>
      </c>
      <c r="G16" s="1200" t="str">
        <f aca="false">IF(H16="OK","OK","ERRORE")</f>
        <v>OK</v>
      </c>
      <c r="H16" s="1200" t="str">
        <f aca="false">IF(((E16+F16)*273)&lt;(D16),"KO","OK")</f>
        <v>OK</v>
      </c>
      <c r="I16" s="1261" t="str">
        <f aca="false">IF(H16="KO",($H$5&amp;((t12!C16/12*273)+((t3!M16+t3!N16+t3!O16+t3!P16+t3!Q16+t3!R16)*273))&amp;")"),"")</f>
        <v/>
      </c>
    </row>
    <row r="17" customFormat="false" ht="12.75" hidden="false" customHeight="false" outlineLevel="0" collapsed="false">
      <c r="A17" s="1101" t="str">
        <f aca="false">t1!A17</f>
        <v>POSIZ. ECON. D6 - PROFILO ACCESSO D1</v>
      </c>
      <c r="B17" s="1102" t="str">
        <f aca="false">t1!B17</f>
        <v>0D6000</v>
      </c>
      <c r="C17" s="1198" t="n">
        <f aca="false">t11!U19+t11!V19</f>
        <v>31</v>
      </c>
      <c r="D17" s="1198" t="n">
        <f aca="false">(C17-t11!Q19-t11!R19-t11!S19-t11!T19)</f>
        <v>26</v>
      </c>
      <c r="E17" s="1310" t="n">
        <f aca="false">t12!C17/12</f>
        <v>1.58</v>
      </c>
      <c r="F17" s="1198" t="n">
        <f aca="false">t3!M17+t3!N17+t3!O17+t3!P17+t3!Q17+t3!R17</f>
        <v>0</v>
      </c>
      <c r="G17" s="1200" t="str">
        <f aca="false">IF(H17="OK","OK","ERRORE")</f>
        <v>OK</v>
      </c>
      <c r="H17" s="1200" t="str">
        <f aca="false">IF(((E17+F17)*273)&lt;(D17),"KO","OK")</f>
        <v>OK</v>
      </c>
      <c r="I17" s="1261" t="str">
        <f aca="false">IF(H17="KO",($H$5&amp;((t12!C17/12*273)+((t3!M17+t3!N17+t3!O17+t3!P17+t3!Q17+t3!R17)*273))&amp;")"),"")</f>
        <v/>
      </c>
    </row>
    <row r="18" customFormat="false" ht="12.75" hidden="false" customHeight="false" outlineLevel="0" collapsed="false">
      <c r="A18" s="1101" t="str">
        <f aca="false">t1!A18</f>
        <v>POSIZ. ECON. D5 PROFILI ACCESSO D3</v>
      </c>
      <c r="B18" s="1102" t="str">
        <f aca="false">t1!B18</f>
        <v>052486</v>
      </c>
      <c r="C18" s="1198" t="n">
        <f aca="false">t11!U20+t11!V20</f>
        <v>0</v>
      </c>
      <c r="D18" s="1198" t="n">
        <f aca="false">(C18-t11!Q20-t11!R20-t11!S20-t11!T20)</f>
        <v>0</v>
      </c>
      <c r="E18" s="1310" t="n">
        <f aca="false">t12!C18/12</f>
        <v>0</v>
      </c>
      <c r="F18" s="1198" t="n">
        <f aca="false">t3!M18+t3!N18+t3!O18+t3!P18+t3!Q18+t3!R18</f>
        <v>0</v>
      </c>
      <c r="G18" s="1200" t="str">
        <f aca="false">IF(H18="OK","OK","ERRORE")</f>
        <v>OK</v>
      </c>
      <c r="H18" s="1200" t="str">
        <f aca="false">IF(((E18+F18)*273)&lt;(D18),"KO","OK")</f>
        <v>OK</v>
      </c>
      <c r="I18" s="1261" t="str">
        <f aca="false">IF(H18="KO",($H$5&amp;((t12!C18/12*273)+((t3!M18+t3!N18+t3!O18+t3!P18+t3!Q18+t3!R18)*273))&amp;")"),"")</f>
        <v/>
      </c>
    </row>
    <row r="19" customFormat="false" ht="12.75" hidden="false" customHeight="false" outlineLevel="0" collapsed="false">
      <c r="A19" s="1101" t="str">
        <f aca="false">t1!A19</f>
        <v>POSIZ. ECON. D5 PROFILI ACCESSO D1</v>
      </c>
      <c r="B19" s="1102" t="str">
        <f aca="false">t1!B19</f>
        <v>052487</v>
      </c>
      <c r="C19" s="1198" t="n">
        <f aca="false">t11!U21+t11!V21</f>
        <v>62</v>
      </c>
      <c r="D19" s="1198" t="n">
        <f aca="false">(C19-t11!Q21-t11!R21-t11!S21-t11!T21)</f>
        <v>58</v>
      </c>
      <c r="E19" s="1310" t="n">
        <f aca="false">t12!C19/12</f>
        <v>1.5</v>
      </c>
      <c r="F19" s="1198" t="n">
        <f aca="false">t3!M19+t3!N19+t3!O19+t3!P19+t3!Q19+t3!R19</f>
        <v>0</v>
      </c>
      <c r="G19" s="1200" t="str">
        <f aca="false">IF(H19="OK","OK","ERRORE")</f>
        <v>OK</v>
      </c>
      <c r="H19" s="1200" t="str">
        <f aca="false">IF(((E19+F19)*273)&lt;(D19),"KO","OK")</f>
        <v>OK</v>
      </c>
      <c r="I19" s="1261" t="str">
        <f aca="false">IF(H19="KO",($H$5&amp;((t12!C19/12*273)+((t3!M19+t3!N19+t3!O19+t3!P19+t3!Q19+t3!R19)*273))&amp;")"),"")</f>
        <v/>
      </c>
    </row>
    <row r="20" customFormat="false" ht="12.75" hidden="false" customHeight="false" outlineLevel="0" collapsed="false">
      <c r="A20" s="1101" t="str">
        <f aca="false">t1!A20</f>
        <v>POSIZ. ECON. D4 PROFILI ACCESSO D3</v>
      </c>
      <c r="B20" s="1102" t="str">
        <f aca="false">t1!B20</f>
        <v>051488</v>
      </c>
      <c r="C20" s="1198" t="n">
        <f aca="false">t11!U22+t11!V22</f>
        <v>0</v>
      </c>
      <c r="D20" s="1198" t="n">
        <f aca="false">(C20-t11!Q22-t11!R22-t11!S22-t11!T22)</f>
        <v>0</v>
      </c>
      <c r="E20" s="1310" t="n">
        <f aca="false">t12!C20/12</f>
        <v>0</v>
      </c>
      <c r="F20" s="1198" t="n">
        <f aca="false">t3!M20+t3!N20+t3!O20+t3!P20+t3!Q20+t3!R20</f>
        <v>0</v>
      </c>
      <c r="G20" s="1200" t="str">
        <f aca="false">IF(H20="OK","OK","ERRORE")</f>
        <v>OK</v>
      </c>
      <c r="H20" s="1200" t="str">
        <f aca="false">IF(((E20+F20)*273)&lt;(D20),"KO","OK")</f>
        <v>OK</v>
      </c>
      <c r="I20" s="1261" t="str">
        <f aca="false">IF(H20="KO",($H$5&amp;((t12!C20/12*273)+((t3!M20+t3!N20+t3!O20+t3!P20+t3!Q20+t3!R20)*273))&amp;")"),"")</f>
        <v/>
      </c>
    </row>
    <row r="21" customFormat="false" ht="12.75" hidden="false" customHeight="false" outlineLevel="0" collapsed="false">
      <c r="A21" s="1101" t="str">
        <f aca="false">t1!A21</f>
        <v>POSIZ. ECON. D4 PROFILI ACCESSO D1</v>
      </c>
      <c r="B21" s="1102" t="str">
        <f aca="false">t1!B21</f>
        <v>051489</v>
      </c>
      <c r="C21" s="1198" t="n">
        <f aca="false">t11!U23+t11!V23</f>
        <v>0</v>
      </c>
      <c r="D21" s="1198" t="n">
        <f aca="false">(C21-t11!Q23-t11!R23-t11!S23-t11!T23)</f>
        <v>0</v>
      </c>
      <c r="E21" s="1310" t="n">
        <f aca="false">t12!C21/12</f>
        <v>0</v>
      </c>
      <c r="F21" s="1198" t="n">
        <f aca="false">t3!M21+t3!N21+t3!O21+t3!P21+t3!Q21+t3!R21</f>
        <v>0</v>
      </c>
      <c r="G21" s="1200" t="str">
        <f aca="false">IF(H21="OK","OK","ERRORE")</f>
        <v>OK</v>
      </c>
      <c r="H21" s="1200" t="str">
        <f aca="false">IF(((E21+F21)*273)&lt;(D21),"KO","OK")</f>
        <v>OK</v>
      </c>
      <c r="I21" s="1261" t="str">
        <f aca="false">IF(H21="KO",($H$5&amp;((t12!C21/12*273)+((t3!M21+t3!N21+t3!O21+t3!P21+t3!Q21+t3!R21)*273))&amp;")"),"")</f>
        <v/>
      </c>
    </row>
    <row r="22" customFormat="false" ht="12.75" hidden="false" customHeight="false" outlineLevel="0" collapsed="false">
      <c r="A22" s="1101" t="str">
        <f aca="false">t1!A22</f>
        <v>POSIZIONE ECONOMICA DI ACCESSO D3</v>
      </c>
      <c r="B22" s="1102" t="str">
        <f aca="false">t1!B22</f>
        <v>058000</v>
      </c>
      <c r="C22" s="1198" t="n">
        <f aca="false">t11!U24+t11!V24</f>
        <v>0</v>
      </c>
      <c r="D22" s="1198" t="n">
        <f aca="false">(C22-t11!Q24-t11!R24-t11!S24-t11!T24)</f>
        <v>0</v>
      </c>
      <c r="E22" s="1310" t="n">
        <f aca="false">t12!C22/12</f>
        <v>0</v>
      </c>
      <c r="F22" s="1198" t="n">
        <f aca="false">t3!M22+t3!N22+t3!O22+t3!P22+t3!Q22+t3!R22</f>
        <v>0</v>
      </c>
      <c r="G22" s="1200" t="str">
        <f aca="false">IF(H22="OK","OK","ERRORE")</f>
        <v>OK</v>
      </c>
      <c r="H22" s="1200" t="str">
        <f aca="false">IF(((E22+F22)*273)&lt;(D22),"KO","OK")</f>
        <v>OK</v>
      </c>
      <c r="I22" s="1261" t="str">
        <f aca="false">IF(H22="KO",($H$5&amp;((t12!C22/12*273)+((t3!M22+t3!N22+t3!O22+t3!P22+t3!Q22+t3!R22)*273))&amp;")"),"")</f>
        <v/>
      </c>
    </row>
    <row r="23" customFormat="false" ht="12.75" hidden="false" customHeight="false" outlineLevel="0" collapsed="false">
      <c r="A23" s="1101" t="str">
        <f aca="false">t1!A23</f>
        <v>POSIZIONE ECONOMICA D3</v>
      </c>
      <c r="B23" s="1102" t="str">
        <f aca="false">t1!B23</f>
        <v>050000</v>
      </c>
      <c r="C23" s="1198" t="n">
        <f aca="false">t11!U25+t11!V25</f>
        <v>1</v>
      </c>
      <c r="D23" s="1198" t="n">
        <f aca="false">(C23-t11!Q25-t11!R25-t11!S25-t11!T25)</f>
        <v>1</v>
      </c>
      <c r="E23" s="1310" t="n">
        <f aca="false">t12!C23/12</f>
        <v>0</v>
      </c>
      <c r="F23" s="1198" t="n">
        <f aca="false">t3!M23+t3!N23+t3!O23+t3!P23+t3!Q23+t3!R23</f>
        <v>0</v>
      </c>
      <c r="G23" s="1200" t="str">
        <f aca="false">IF(H23="OK","OK","ERRORE")</f>
        <v>ERRORE</v>
      </c>
      <c r="H23" s="1200" t="str">
        <f aca="false">IF(((E23+F23)*273)&lt;(D23),"KO","OK")</f>
        <v>KO</v>
      </c>
      <c r="I23" s="1261" t="str">
        <f aca="false">IF(H23="KO",($H$5&amp;((t12!C23/12*273)+((t3!M23+t3!N23+t3!O23+t3!P23+t3!Q23+t3!R23)*273))&amp;")"),"")</f>
        <v>T12 non compilata o assenze comunicate &gt; gg lavorabili (0)</v>
      </c>
    </row>
    <row r="24" customFormat="false" ht="12.75" hidden="false" customHeight="false" outlineLevel="0" collapsed="false">
      <c r="A24" s="1101" t="str">
        <f aca="false">t1!A24</f>
        <v>POSIZIONE ECONOMICA D2</v>
      </c>
      <c r="B24" s="1102" t="str">
        <f aca="false">t1!B24</f>
        <v>049000</v>
      </c>
      <c r="C24" s="1198" t="n">
        <f aca="false">t11!U26+t11!V26</f>
        <v>247</v>
      </c>
      <c r="D24" s="1198" t="n">
        <f aca="false">(C24-t11!Q26-t11!R26-t11!S26-t11!T26)</f>
        <v>235</v>
      </c>
      <c r="E24" s="1310" t="n">
        <f aca="false">t12!C24/12</f>
        <v>4</v>
      </c>
      <c r="F24" s="1198" t="n">
        <f aca="false">t3!M24+t3!N24+t3!O24+t3!P24+t3!Q24+t3!R24</f>
        <v>0</v>
      </c>
      <c r="G24" s="1200" t="str">
        <f aca="false">IF(H24="OK","OK","ERRORE")</f>
        <v>OK</v>
      </c>
      <c r="H24" s="1200" t="str">
        <f aca="false">IF(((E24+F24)*273)&lt;(D24),"KO","OK")</f>
        <v>OK</v>
      </c>
      <c r="I24" s="1261" t="str">
        <f aca="false">IF(H24="KO",($H$5&amp;((t12!C24/12*273)+((t3!M24+t3!N24+t3!O24+t3!P24+t3!Q24+t3!R24)*273))&amp;")"),"")</f>
        <v/>
      </c>
    </row>
    <row r="25" customFormat="false" ht="12.75" hidden="false" customHeight="false" outlineLevel="0" collapsed="false">
      <c r="A25" s="1101" t="str">
        <f aca="false">t1!A25</f>
        <v>POSIZIONE ECONOMICA DI ACCESSO D1</v>
      </c>
      <c r="B25" s="1102" t="str">
        <f aca="false">t1!B25</f>
        <v>057000</v>
      </c>
      <c r="C25" s="1198" t="n">
        <f aca="false">t11!U27+t11!V27</f>
        <v>453</v>
      </c>
      <c r="D25" s="1198" t="n">
        <f aca="false">(C25-t11!Q27-t11!R27-t11!S27-t11!T27)</f>
        <v>424</v>
      </c>
      <c r="E25" s="1310" t="n">
        <f aca="false">t12!C25/12</f>
        <v>9</v>
      </c>
      <c r="F25" s="1198" t="n">
        <f aca="false">t3!M25+t3!N25+t3!O25+t3!P25+t3!Q25+t3!R25</f>
        <v>0</v>
      </c>
      <c r="G25" s="1200" t="str">
        <f aca="false">IF(H25="OK","OK","ERRORE")</f>
        <v>OK</v>
      </c>
      <c r="H25" s="1200" t="str">
        <f aca="false">IF(((E25+F25)*273)&lt;(D25),"KO","OK")</f>
        <v>OK</v>
      </c>
      <c r="I25" s="1261" t="str">
        <f aca="false">IF(H25="KO",($H$5&amp;((t12!C25/12*273)+((t3!M25+t3!N25+t3!O25+t3!P25+t3!Q25+t3!R25)*273))&amp;")"),"")</f>
        <v/>
      </c>
    </row>
    <row r="26" customFormat="false" ht="12.75" hidden="false" customHeight="false" outlineLevel="0" collapsed="false">
      <c r="A26" s="1101" t="str">
        <f aca="false">t1!A26</f>
        <v>POSIZIONE ECONOMICA C5</v>
      </c>
      <c r="B26" s="1102" t="str">
        <f aca="false">t1!B26</f>
        <v>046000</v>
      </c>
      <c r="C26" s="1198" t="n">
        <f aca="false">t11!U28+t11!V28</f>
        <v>234</v>
      </c>
      <c r="D26" s="1198" t="n">
        <f aca="false">(C26-t11!Q28-t11!R28-t11!S28-t11!T28)</f>
        <v>232</v>
      </c>
      <c r="E26" s="1310" t="n">
        <f aca="false">t12!C26/12</f>
        <v>3.82</v>
      </c>
      <c r="F26" s="1198" t="n">
        <f aca="false">t3!M26+t3!N26+t3!O26+t3!P26+t3!Q26+t3!R26</f>
        <v>0</v>
      </c>
      <c r="G26" s="1200" t="str">
        <f aca="false">IF(H26="OK","OK","ERRORE")</f>
        <v>OK</v>
      </c>
      <c r="H26" s="1200" t="str">
        <f aca="false">IF(((E26+F26)*273)&lt;(D26),"KO","OK")</f>
        <v>OK</v>
      </c>
      <c r="I26" s="1261" t="str">
        <f aca="false">IF(H26="KO",($H$5&amp;((t12!C26/12*273)+((t3!M26+t3!N26+t3!O26+t3!P26+t3!Q26+t3!R26)*273))&amp;")"),"")</f>
        <v/>
      </c>
    </row>
    <row r="27" customFormat="false" ht="12.75" hidden="false" customHeight="false" outlineLevel="0" collapsed="false">
      <c r="A27" s="1101" t="str">
        <f aca="false">t1!A27</f>
        <v>POSIZIONE ECONOMICA C4</v>
      </c>
      <c r="B27" s="1102" t="str">
        <f aca="false">t1!B27</f>
        <v>045000</v>
      </c>
      <c r="C27" s="1198" t="n">
        <f aca="false">t11!U29+t11!V29</f>
        <v>80</v>
      </c>
      <c r="D27" s="1198" t="n">
        <f aca="false">(C27-t11!Q29-t11!R29-t11!S29-t11!T29)</f>
        <v>75</v>
      </c>
      <c r="E27" s="1310" t="n">
        <f aca="false">t12!C27/12</f>
        <v>2</v>
      </c>
      <c r="F27" s="1198" t="n">
        <f aca="false">t3!M27+t3!N27+t3!O27+t3!P27+t3!Q27+t3!R27</f>
        <v>0</v>
      </c>
      <c r="G27" s="1200" t="str">
        <f aca="false">IF(H27="OK","OK","ERRORE")</f>
        <v>OK</v>
      </c>
      <c r="H27" s="1200" t="str">
        <f aca="false">IF(((E27+F27)*273)&lt;(D27),"KO","OK")</f>
        <v>OK</v>
      </c>
      <c r="I27" s="1261" t="str">
        <f aca="false">IF(H27="KO",($H$5&amp;((t12!C27/12*273)+((t3!M27+t3!N27+t3!O27+t3!P27+t3!Q27+t3!R27)*273))&amp;")"),"")</f>
        <v/>
      </c>
    </row>
    <row r="28" customFormat="false" ht="12.75" hidden="false" customHeight="false" outlineLevel="0" collapsed="false">
      <c r="A28" s="1101" t="str">
        <f aca="false">t1!A28</f>
        <v>POSIZIONE ECONOMICA C3</v>
      </c>
      <c r="B28" s="1102" t="str">
        <f aca="false">t1!B28</f>
        <v>043000</v>
      </c>
      <c r="C28" s="1198" t="n">
        <f aca="false">t11!U30+t11!V30</f>
        <v>47</v>
      </c>
      <c r="D28" s="1198" t="n">
        <f aca="false">(C28-t11!Q30-t11!R30-t11!S30-t11!T30)</f>
        <v>47</v>
      </c>
      <c r="E28" s="1310" t="n">
        <f aca="false">t12!C28/12</f>
        <v>1</v>
      </c>
      <c r="F28" s="1198" t="n">
        <f aca="false">t3!M28+t3!N28+t3!O28+t3!P28+t3!Q28+t3!R28</f>
        <v>0</v>
      </c>
      <c r="G28" s="1200" t="str">
        <f aca="false">IF(H28="OK","OK","ERRORE")</f>
        <v>OK</v>
      </c>
      <c r="H28" s="1200" t="str">
        <f aca="false">IF(((E28+F28)*273)&lt;(D28),"KO","OK")</f>
        <v>OK</v>
      </c>
      <c r="I28" s="1261" t="str">
        <f aca="false">IF(H28="KO",($H$5&amp;((t12!C28/12*273)+((t3!M28+t3!N28+t3!O28+t3!P28+t3!Q28+t3!R28)*273))&amp;")"),"")</f>
        <v/>
      </c>
    </row>
    <row r="29" customFormat="false" ht="12.75" hidden="false" customHeight="false" outlineLevel="0" collapsed="false">
      <c r="A29" s="1101" t="str">
        <f aca="false">t1!A29</f>
        <v>POSIZIONE ECONOMICA C2</v>
      </c>
      <c r="B29" s="1102" t="str">
        <f aca="false">t1!B29</f>
        <v>042000</v>
      </c>
      <c r="C29" s="1198" t="n">
        <f aca="false">t11!U31+t11!V31</f>
        <v>63</v>
      </c>
      <c r="D29" s="1198" t="n">
        <f aca="false">(C29-t11!Q31-t11!R31-t11!S31-t11!T31)</f>
        <v>60</v>
      </c>
      <c r="E29" s="1310" t="n">
        <f aca="false">t12!C29/12</f>
        <v>1</v>
      </c>
      <c r="F29" s="1198" t="n">
        <f aca="false">t3!M29+t3!N29+t3!O29+t3!P29+t3!Q29+t3!R29</f>
        <v>0</v>
      </c>
      <c r="G29" s="1200" t="str">
        <f aca="false">IF(H29="OK","OK","ERRORE")</f>
        <v>OK</v>
      </c>
      <c r="H29" s="1200" t="str">
        <f aca="false">IF(((E29+F29)*273)&lt;(D29),"KO","OK")</f>
        <v>OK</v>
      </c>
      <c r="I29" s="1261" t="str">
        <f aca="false">IF(H29="KO",($H$5&amp;((t12!C29/12*273)+((t3!M29+t3!N29+t3!O29+t3!P29+t3!Q29+t3!R29)*273))&amp;")"),"")</f>
        <v/>
      </c>
    </row>
    <row r="30" customFormat="false" ht="12.75" hidden="false" customHeight="false" outlineLevel="0" collapsed="false">
      <c r="A30" s="1101" t="str">
        <f aca="false">t1!A30</f>
        <v>POSIZIONE ECONOMICA DI ACCESSO C1</v>
      </c>
      <c r="B30" s="1102" t="str">
        <f aca="false">t1!B30</f>
        <v>056000</v>
      </c>
      <c r="C30" s="1198" t="n">
        <f aca="false">t11!U32+t11!V32</f>
        <v>347</v>
      </c>
      <c r="D30" s="1198" t="n">
        <f aca="false">(C30-t11!Q32-t11!R32-t11!S32-t11!T32)</f>
        <v>319</v>
      </c>
      <c r="E30" s="1310" t="n">
        <f aca="false">t12!C30/12</f>
        <v>9.09</v>
      </c>
      <c r="F30" s="1198" t="n">
        <f aca="false">t3!M30+t3!N30+t3!O30+t3!P30+t3!Q30+t3!R30</f>
        <v>0</v>
      </c>
      <c r="G30" s="1200" t="str">
        <f aca="false">IF(H30="OK","OK","ERRORE")</f>
        <v>OK</v>
      </c>
      <c r="H30" s="1200" t="str">
        <f aca="false">IF(((E30+F30)*273)&lt;(D30),"KO","OK")</f>
        <v>OK</v>
      </c>
      <c r="I30" s="1261" t="str">
        <f aca="false">IF(H30="KO",($H$5&amp;((t12!C30/12*273)+((t3!M30+t3!N30+t3!O30+t3!P30+t3!Q30+t3!R30)*273))&amp;")"),"")</f>
        <v/>
      </c>
    </row>
    <row r="31" customFormat="false" ht="12.75" hidden="false" customHeight="false" outlineLevel="0" collapsed="false">
      <c r="A31" s="1101" t="str">
        <f aca="false">t1!A31</f>
        <v>POSIZ. ECON. B7 - PROFILO ACCESSO B3</v>
      </c>
      <c r="B31" s="1102" t="str">
        <f aca="false">t1!B31</f>
        <v>0B7A00</v>
      </c>
      <c r="C31" s="1198" t="n">
        <f aca="false">t11!U33+t11!V33</f>
        <v>282</v>
      </c>
      <c r="D31" s="1198" t="n">
        <f aca="false">(C31-t11!Q33-t11!R33-t11!S33-t11!T33)</f>
        <v>280</v>
      </c>
      <c r="E31" s="1310" t="n">
        <f aca="false">t12!C31/12</f>
        <v>6</v>
      </c>
      <c r="F31" s="1198" t="n">
        <f aca="false">t3!M31+t3!N31+t3!O31+t3!P31+t3!Q31+t3!R31</f>
        <v>0</v>
      </c>
      <c r="G31" s="1200" t="str">
        <f aca="false">IF(H31="OK","OK","ERRORE")</f>
        <v>OK</v>
      </c>
      <c r="H31" s="1200" t="str">
        <f aca="false">IF(((E31+F31)*273)&lt;(D31),"KO","OK")</f>
        <v>OK</v>
      </c>
      <c r="I31" s="1261" t="str">
        <f aca="false">IF(H31="KO",($H$5&amp;((t12!C31/12*273)+((t3!M31+t3!N31+t3!O31+t3!P31+t3!Q31+t3!R31)*273))&amp;")"),"")</f>
        <v/>
      </c>
    </row>
    <row r="32" customFormat="false" ht="12.75" hidden="false" customHeight="false" outlineLevel="0" collapsed="false">
      <c r="A32" s="1101" t="str">
        <f aca="false">t1!A32</f>
        <v>POSIZ. ECON. B7 - PROFILO  ACCESSO B1</v>
      </c>
      <c r="B32" s="1102" t="str">
        <f aca="false">t1!B32</f>
        <v>0B7000</v>
      </c>
      <c r="C32" s="1198" t="n">
        <f aca="false">t11!U34+t11!V34</f>
        <v>0</v>
      </c>
      <c r="D32" s="1198" t="n">
        <f aca="false">(C32-t11!Q34-t11!R34-t11!S34-t11!T34)</f>
        <v>0</v>
      </c>
      <c r="E32" s="1310" t="n">
        <f aca="false">t12!C32/12</f>
        <v>0</v>
      </c>
      <c r="F32" s="1198" t="n">
        <f aca="false">t3!M32+t3!N32+t3!O32+t3!P32+t3!Q32+t3!R32</f>
        <v>0</v>
      </c>
      <c r="G32" s="1200" t="str">
        <f aca="false">IF(H32="OK","OK","ERRORE")</f>
        <v>OK</v>
      </c>
      <c r="H32" s="1200" t="str">
        <f aca="false">IF(((E32+F32)*273)&lt;(D32),"KO","OK")</f>
        <v>OK</v>
      </c>
      <c r="I32" s="1261" t="str">
        <f aca="false">IF(H32="KO",($H$5&amp;((t12!C32/12*273)+((t3!M32+t3!N32+t3!O32+t3!P32+t3!Q32+t3!R32)*273))&amp;")"),"")</f>
        <v/>
      </c>
    </row>
    <row r="33" customFormat="false" ht="12.75" hidden="false" customHeight="false" outlineLevel="0" collapsed="false">
      <c r="A33" s="1101" t="str">
        <f aca="false">t1!A33</f>
        <v>POSIZ. ECON. B6 PROFILI ACCESSO B3</v>
      </c>
      <c r="B33" s="1102" t="str">
        <f aca="false">t1!B33</f>
        <v>038490</v>
      </c>
      <c r="C33" s="1198" t="n">
        <f aca="false">t11!U35+t11!V35</f>
        <v>0</v>
      </c>
      <c r="D33" s="1198" t="n">
        <f aca="false">(C33-t11!Q35-t11!R35-t11!S35-t11!T35)</f>
        <v>0</v>
      </c>
      <c r="E33" s="1310" t="n">
        <f aca="false">t12!C33/12</f>
        <v>0</v>
      </c>
      <c r="F33" s="1198" t="n">
        <f aca="false">t3!M33+t3!N33+t3!O33+t3!P33+t3!Q33+t3!R33</f>
        <v>0</v>
      </c>
      <c r="G33" s="1200" t="str">
        <f aca="false">IF(H33="OK","OK","ERRORE")</f>
        <v>OK</v>
      </c>
      <c r="H33" s="1200" t="str">
        <f aca="false">IF(((E33+F33)*273)&lt;(D33),"KO","OK")</f>
        <v>OK</v>
      </c>
      <c r="I33" s="1261" t="str">
        <f aca="false">IF(H33="KO",($H$5&amp;((t12!C33/12*273)+((t3!M33+t3!N33+t3!O33+t3!P33+t3!Q33+t3!R33)*273))&amp;")"),"")</f>
        <v/>
      </c>
    </row>
    <row r="34" customFormat="false" ht="12.75" hidden="false" customHeight="false" outlineLevel="0" collapsed="false">
      <c r="A34" s="1101" t="str">
        <f aca="false">t1!A34</f>
        <v>POSIZ. ECON. B6 PROFILI ACCESSO B1</v>
      </c>
      <c r="B34" s="1102" t="str">
        <f aca="false">t1!B34</f>
        <v>038491</v>
      </c>
      <c r="C34" s="1198" t="n">
        <f aca="false">t11!U36+t11!V36</f>
        <v>0</v>
      </c>
      <c r="D34" s="1198" t="n">
        <f aca="false">(C34-t11!Q36-t11!R36-t11!S36-t11!T36)</f>
        <v>0</v>
      </c>
      <c r="E34" s="1310" t="n">
        <f aca="false">t12!C34/12</f>
        <v>0</v>
      </c>
      <c r="F34" s="1198" t="n">
        <f aca="false">t3!M34+t3!N34+t3!O34+t3!P34+t3!Q34+t3!R34</f>
        <v>0</v>
      </c>
      <c r="G34" s="1200" t="str">
        <f aca="false">IF(H34="OK","OK","ERRORE")</f>
        <v>OK</v>
      </c>
      <c r="H34" s="1200" t="str">
        <f aca="false">IF(((E34+F34)*273)&lt;(D34),"KO","OK")</f>
        <v>OK</v>
      </c>
      <c r="I34" s="1261" t="str">
        <f aca="false">IF(H34="KO",($H$5&amp;((t12!C34/12*273)+((t3!M34+t3!N34+t3!O34+t3!P34+t3!Q34+t3!R34)*273))&amp;")"),"")</f>
        <v/>
      </c>
    </row>
    <row r="35" customFormat="false" ht="12.75" hidden="false" customHeight="false" outlineLevel="0" collapsed="false">
      <c r="A35" s="1101" t="str">
        <f aca="false">t1!A35</f>
        <v>POSIZ. ECON. B5 PROFILI ACCESSO B3</v>
      </c>
      <c r="B35" s="1102" t="str">
        <f aca="false">t1!B35</f>
        <v>037492</v>
      </c>
      <c r="C35" s="1198" t="n">
        <f aca="false">t11!U37+t11!V37</f>
        <v>2</v>
      </c>
      <c r="D35" s="1198" t="n">
        <f aca="false">(C35-t11!Q37-t11!R37-t11!S37-t11!T37)</f>
        <v>2</v>
      </c>
      <c r="E35" s="1310" t="n">
        <f aca="false">t12!C35/12</f>
        <v>0</v>
      </c>
      <c r="F35" s="1198" t="n">
        <f aca="false">t3!M35+t3!N35+t3!O35+t3!P35+t3!Q35+t3!R35</f>
        <v>0</v>
      </c>
      <c r="G35" s="1200" t="str">
        <f aca="false">IF(H35="OK","OK","ERRORE")</f>
        <v>ERRORE</v>
      </c>
      <c r="H35" s="1200" t="str">
        <f aca="false">IF(((E35+F35)*273)&lt;(D35),"KO","OK")</f>
        <v>KO</v>
      </c>
      <c r="I35" s="1261" t="str">
        <f aca="false">IF(H35="KO",($H$5&amp;((t12!C35/12*273)+((t3!M35+t3!N35+t3!O35+t3!P35+t3!Q35+t3!R35)*273))&amp;")"),"")</f>
        <v>T12 non compilata o assenze comunicate &gt; gg lavorabili (0)</v>
      </c>
    </row>
    <row r="36" customFormat="false" ht="12.75" hidden="false" customHeight="false" outlineLevel="0" collapsed="false">
      <c r="A36" s="1101" t="str">
        <f aca="false">t1!A36</f>
        <v>POSIZ. ECON. B5 PROFILI ACCESSO B1</v>
      </c>
      <c r="B36" s="1102" t="str">
        <f aca="false">t1!B36</f>
        <v>037493</v>
      </c>
      <c r="C36" s="1198" t="n">
        <f aca="false">t11!U38+t11!V38</f>
        <v>0</v>
      </c>
      <c r="D36" s="1198" t="n">
        <f aca="false">(C36-t11!Q38-t11!R38-t11!S38-t11!T38)</f>
        <v>0</v>
      </c>
      <c r="E36" s="1310" t="n">
        <f aca="false">t12!C36/12</f>
        <v>0</v>
      </c>
      <c r="F36" s="1198" t="n">
        <f aca="false">t3!M36+t3!N36+t3!O36+t3!P36+t3!Q36+t3!R36</f>
        <v>0</v>
      </c>
      <c r="G36" s="1200" t="str">
        <f aca="false">IF(H36="OK","OK","ERRORE")</f>
        <v>OK</v>
      </c>
      <c r="H36" s="1200" t="str">
        <f aca="false">IF(((E36+F36)*273)&lt;(D36),"KO","OK")</f>
        <v>OK</v>
      </c>
      <c r="I36" s="1261" t="str">
        <f aca="false">IF(H36="KO",($H$5&amp;((t12!C36/12*273)+((t3!M36+t3!N36+t3!O36+t3!P36+t3!Q36+t3!R36)*273))&amp;")"),"")</f>
        <v/>
      </c>
    </row>
    <row r="37" customFormat="false" ht="12.75" hidden="false" customHeight="false" outlineLevel="0" collapsed="false">
      <c r="A37" s="1101" t="str">
        <f aca="false">t1!A37</f>
        <v>POSIZ. ECON. B4 PROFILI ACCESSO B3</v>
      </c>
      <c r="B37" s="1102" t="str">
        <f aca="false">t1!B37</f>
        <v>036494</v>
      </c>
      <c r="C37" s="1198" t="n">
        <f aca="false">t11!U39+t11!V39</f>
        <v>486</v>
      </c>
      <c r="D37" s="1198" t="n">
        <f aca="false">(C37-t11!Q39-t11!R39-t11!S39-t11!T39)</f>
        <v>479</v>
      </c>
      <c r="E37" s="1310" t="n">
        <f aca="false">t12!C37/12</f>
        <v>5</v>
      </c>
      <c r="F37" s="1198" t="n">
        <f aca="false">t3!M37+t3!N37+t3!O37+t3!P37+t3!Q37+t3!R37</f>
        <v>0</v>
      </c>
      <c r="G37" s="1200" t="str">
        <f aca="false">IF(H37="OK","OK","ERRORE")</f>
        <v>OK</v>
      </c>
      <c r="H37" s="1200" t="str">
        <f aca="false">IF(((E37+F37)*273)&lt;(D37),"KO","OK")</f>
        <v>OK</v>
      </c>
      <c r="I37" s="1261" t="str">
        <f aca="false">IF(H37="KO",($H$5&amp;((t12!C37/12*273)+((t3!M37+t3!N37+t3!O37+t3!P37+t3!Q37+t3!R37)*273))&amp;")"),"")</f>
        <v/>
      </c>
    </row>
    <row r="38" customFormat="false" ht="12.75" hidden="false" customHeight="false" outlineLevel="0" collapsed="false">
      <c r="A38" s="1101" t="str">
        <f aca="false">t1!A38</f>
        <v>POSIZ. ECON. B4 PROFILI ACCESSO B1</v>
      </c>
      <c r="B38" s="1102" t="str">
        <f aca="false">t1!B38</f>
        <v>036495</v>
      </c>
      <c r="C38" s="1198" t="n">
        <f aca="false">t11!U40+t11!V40</f>
        <v>1</v>
      </c>
      <c r="D38" s="1198" t="n">
        <f aca="false">(C38-t11!Q40-t11!R40-t11!S40-t11!T40)</f>
        <v>1</v>
      </c>
      <c r="E38" s="1310" t="n">
        <f aca="false">t12!C38/12</f>
        <v>0</v>
      </c>
      <c r="F38" s="1198" t="n">
        <f aca="false">t3!M38+t3!N38+t3!O38+t3!P38+t3!Q38+t3!R38</f>
        <v>0</v>
      </c>
      <c r="G38" s="1200" t="str">
        <f aca="false">IF(H38="OK","OK","ERRORE")</f>
        <v>ERRORE</v>
      </c>
      <c r="H38" s="1200" t="str">
        <f aca="false">IF(((E38+F38)*273)&lt;(D38),"KO","OK")</f>
        <v>KO</v>
      </c>
      <c r="I38" s="1261" t="str">
        <f aca="false">IF(H38="KO",($H$5&amp;((t12!C38/12*273)+((t3!M38+t3!N38+t3!O38+t3!P38+t3!Q38+t3!R38)*273))&amp;")"),"")</f>
        <v>T12 non compilata o assenze comunicate &gt; gg lavorabili (0)</v>
      </c>
    </row>
    <row r="39" customFormat="false" ht="12.75" hidden="false" customHeight="false" outlineLevel="0" collapsed="false">
      <c r="A39" s="1101" t="str">
        <f aca="false">t1!A39</f>
        <v>POSIZIONE ECONOMICA DI ACCESSO B3</v>
      </c>
      <c r="B39" s="1102" t="str">
        <f aca="false">t1!B39</f>
        <v>055000</v>
      </c>
      <c r="C39" s="1198" t="n">
        <f aca="false">t11!U41+t11!V41</f>
        <v>39</v>
      </c>
      <c r="D39" s="1198" t="n">
        <f aca="false">(C39-t11!Q41-t11!R41-t11!S41-t11!T41)</f>
        <v>39</v>
      </c>
      <c r="E39" s="1310" t="n">
        <f aca="false">t12!C39/12</f>
        <v>0.83</v>
      </c>
      <c r="F39" s="1198" t="n">
        <f aca="false">t3!M39+t3!N39+t3!O39+t3!P39+t3!Q39+t3!R39</f>
        <v>0</v>
      </c>
      <c r="G39" s="1200" t="str">
        <f aca="false">IF(H39="OK","OK","ERRORE")</f>
        <v>OK</v>
      </c>
      <c r="H39" s="1200" t="str">
        <f aca="false">IF(((E39+F39)*273)&lt;(D39),"KO","OK")</f>
        <v>OK</v>
      </c>
      <c r="I39" s="1261" t="str">
        <f aca="false">IF(H39="KO",($H$5&amp;((t12!C39/12*273)+((t3!M39+t3!N39+t3!O39+t3!P39+t3!Q39+t3!R39)*273))&amp;")"),"")</f>
        <v/>
      </c>
    </row>
    <row r="40" customFormat="false" ht="12.75" hidden="false" customHeight="false" outlineLevel="0" collapsed="false">
      <c r="A40" s="1101" t="str">
        <f aca="false">t1!A40</f>
        <v>POSIZIONE ECONOMICA B3</v>
      </c>
      <c r="B40" s="1102" t="str">
        <f aca="false">t1!B40</f>
        <v>034000</v>
      </c>
      <c r="C40" s="1198" t="n">
        <f aca="false">t11!U42+t11!V42</f>
        <v>148</v>
      </c>
      <c r="D40" s="1198" t="n">
        <f aca="false">(C40-t11!Q42-t11!R42-t11!S42-t11!T42)</f>
        <v>139</v>
      </c>
      <c r="E40" s="1310" t="n">
        <f aca="false">t12!C40/12</f>
        <v>3</v>
      </c>
      <c r="F40" s="1198" t="n">
        <f aca="false">t3!M40+t3!N40+t3!O40+t3!P40+t3!Q40+t3!R40</f>
        <v>0</v>
      </c>
      <c r="G40" s="1200" t="str">
        <f aca="false">IF(H40="OK","OK","ERRORE")</f>
        <v>OK</v>
      </c>
      <c r="H40" s="1200" t="str">
        <f aca="false">IF(((E40+F40)*273)&lt;(D40),"KO","OK")</f>
        <v>OK</v>
      </c>
      <c r="I40" s="1261" t="str">
        <f aca="false">IF(H40="KO",($H$5&amp;((t12!C40/12*273)+((t3!M40+t3!N40+t3!O40+t3!P40+t3!Q40+t3!R40)*273))&amp;")"),"")</f>
        <v/>
      </c>
    </row>
    <row r="41" customFormat="false" ht="12.75" hidden="false" customHeight="false" outlineLevel="0" collapsed="false">
      <c r="A41" s="1101" t="str">
        <f aca="false">t1!A41</f>
        <v>POSIZIONE ECONOMICA B2</v>
      </c>
      <c r="B41" s="1102" t="str">
        <f aca="false">t1!B41</f>
        <v>032000</v>
      </c>
      <c r="C41" s="1198" t="n">
        <f aca="false">t11!U43+t11!V43</f>
        <v>38</v>
      </c>
      <c r="D41" s="1198" t="n">
        <f aca="false">(C41-t11!Q43-t11!R43-t11!S43-t11!T43)</f>
        <v>36</v>
      </c>
      <c r="E41" s="1310" t="n">
        <f aca="false">t12!C41/12</f>
        <v>1</v>
      </c>
      <c r="F41" s="1198" t="n">
        <f aca="false">t3!M41+t3!N41+t3!O41+t3!P41+t3!Q41+t3!R41</f>
        <v>0</v>
      </c>
      <c r="G41" s="1200" t="str">
        <f aca="false">IF(H41="OK","OK","ERRORE")</f>
        <v>OK</v>
      </c>
      <c r="H41" s="1200" t="str">
        <f aca="false">IF(((E41+F41)*273)&lt;(D41),"KO","OK")</f>
        <v>OK</v>
      </c>
      <c r="I41" s="1261" t="str">
        <f aca="false">IF(H41="KO",($H$5&amp;((t12!C41/12*273)+((t3!M41+t3!N41+t3!O41+t3!P41+t3!Q41+t3!R41)*273))&amp;")"),"")</f>
        <v/>
      </c>
    </row>
    <row r="42" customFormat="false" ht="12.75" hidden="false" customHeight="false" outlineLevel="0" collapsed="false">
      <c r="A42" s="1101" t="str">
        <f aca="false">t1!A42</f>
        <v>POSIZIONE ECONOMICA DI ACCESSO B1</v>
      </c>
      <c r="B42" s="1102" t="str">
        <f aca="false">t1!B42</f>
        <v>054000</v>
      </c>
      <c r="C42" s="1198" t="n">
        <f aca="false">t11!U44+t11!V44</f>
        <v>94</v>
      </c>
      <c r="D42" s="1198" t="n">
        <f aca="false">(C42-t11!Q44-t11!R44-t11!S44-t11!T44)</f>
        <v>92</v>
      </c>
      <c r="E42" s="1310" t="n">
        <f aca="false">t12!C42/12</f>
        <v>2</v>
      </c>
      <c r="F42" s="1198" t="n">
        <f aca="false">t3!M42+t3!N42+t3!O42+t3!P42+t3!Q42+t3!R42</f>
        <v>0</v>
      </c>
      <c r="G42" s="1200" t="str">
        <f aca="false">IF(H42="OK","OK","ERRORE")</f>
        <v>OK</v>
      </c>
      <c r="H42" s="1200" t="str">
        <f aca="false">IF(((E42+F42)*273)&lt;(D42),"KO","OK")</f>
        <v>OK</v>
      </c>
      <c r="I42" s="1261" t="str">
        <f aca="false">IF(H42="KO",($H$5&amp;((t12!C42/12*273)+((t3!M42+t3!N42+t3!O42+t3!P42+t3!Q42+t3!R42)*273))&amp;")"),"")</f>
        <v/>
      </c>
    </row>
    <row r="43" customFormat="false" ht="12.75" hidden="false" customHeight="false" outlineLevel="0" collapsed="false">
      <c r="A43" s="1101" t="str">
        <f aca="false">t1!A43</f>
        <v>POSIZIONE ECONOMICA A5</v>
      </c>
      <c r="B43" s="1102" t="str">
        <f aca="false">t1!B43</f>
        <v>0A5000</v>
      </c>
      <c r="C43" s="1198" t="n">
        <f aca="false">t11!U45+t11!V45</f>
        <v>0</v>
      </c>
      <c r="D43" s="1198" t="n">
        <f aca="false">(C43-t11!Q45-t11!R45-t11!S45-t11!T45)</f>
        <v>0</v>
      </c>
      <c r="E43" s="1310" t="n">
        <f aca="false">t12!C43/12</f>
        <v>0</v>
      </c>
      <c r="F43" s="1198" t="n">
        <f aca="false">t3!M43+t3!N43+t3!O43+t3!P43+t3!Q43+t3!R43</f>
        <v>0</v>
      </c>
      <c r="G43" s="1200" t="str">
        <f aca="false">IF(H43="OK","OK","ERRORE")</f>
        <v>OK</v>
      </c>
      <c r="H43" s="1200" t="str">
        <f aca="false">IF(((E43+F43)*273)&lt;(D43),"KO","OK")</f>
        <v>OK</v>
      </c>
      <c r="I43" s="1261" t="str">
        <f aca="false">IF(H43="KO",($H$5&amp;((t12!C43/12*273)+((t3!M43+t3!N43+t3!O43+t3!P43+t3!Q43+t3!R43)*273))&amp;")"),"")</f>
        <v/>
      </c>
    </row>
    <row r="44" customFormat="false" ht="12.75" hidden="false" customHeight="false" outlineLevel="0" collapsed="false">
      <c r="A44" s="1101" t="str">
        <f aca="false">t1!A44</f>
        <v>POSIZIONE ECONOMICA A4</v>
      </c>
      <c r="B44" s="1102" t="str">
        <f aca="false">t1!B44</f>
        <v>028000</v>
      </c>
      <c r="C44" s="1198" t="n">
        <f aca="false">t11!U46+t11!V46</f>
        <v>0</v>
      </c>
      <c r="D44" s="1198" t="n">
        <f aca="false">(C44-t11!Q46-t11!R46-t11!S46-t11!T46)</f>
        <v>0</v>
      </c>
      <c r="E44" s="1310" t="n">
        <f aca="false">t12!C44/12</f>
        <v>0</v>
      </c>
      <c r="F44" s="1198" t="n">
        <f aca="false">t3!M44+t3!N44+t3!O44+t3!P44+t3!Q44+t3!R44</f>
        <v>0</v>
      </c>
      <c r="G44" s="1200" t="str">
        <f aca="false">IF(H44="OK","OK","ERRORE")</f>
        <v>OK</v>
      </c>
      <c r="H44" s="1200" t="str">
        <f aca="false">IF(((E44+F44)*273)&lt;(D44),"KO","OK")</f>
        <v>OK</v>
      </c>
      <c r="I44" s="1261" t="str">
        <f aca="false">IF(H44="KO",($H$5&amp;((t12!C44/12*273)+((t3!M44+t3!N44+t3!O44+t3!P44+t3!Q44+t3!R44)*273))&amp;")"),"")</f>
        <v/>
      </c>
    </row>
    <row r="45" customFormat="false" ht="12.75" hidden="false" customHeight="false" outlineLevel="0" collapsed="false">
      <c r="A45" s="1101" t="str">
        <f aca="false">t1!A45</f>
        <v>POSIZIONE ECONOMICA A3</v>
      </c>
      <c r="B45" s="1102" t="str">
        <f aca="false">t1!B45</f>
        <v>027000</v>
      </c>
      <c r="C45" s="1198" t="n">
        <f aca="false">t11!U47+t11!V47</f>
        <v>0</v>
      </c>
      <c r="D45" s="1198" t="n">
        <f aca="false">(C45-t11!Q47-t11!R47-t11!S47-t11!T47)</f>
        <v>0</v>
      </c>
      <c r="E45" s="1310" t="n">
        <f aca="false">t12!C45/12</f>
        <v>0</v>
      </c>
      <c r="F45" s="1198" t="n">
        <f aca="false">t3!M45+t3!N45+t3!O45+t3!P45+t3!Q45+t3!R45</f>
        <v>0</v>
      </c>
      <c r="G45" s="1200" t="str">
        <f aca="false">IF(H45="OK","OK","ERRORE")</f>
        <v>OK</v>
      </c>
      <c r="H45" s="1200" t="str">
        <f aca="false">IF(((E45+F45)*273)&lt;(D45),"KO","OK")</f>
        <v>OK</v>
      </c>
      <c r="I45" s="1261" t="str">
        <f aca="false">IF(H45="KO",($H$5&amp;((t12!C45/12*273)+((t3!M45+t3!N45+t3!O45+t3!P45+t3!Q45+t3!R45)*273))&amp;")"),"")</f>
        <v/>
      </c>
    </row>
    <row r="46" customFormat="false" ht="12.75" hidden="false" customHeight="false" outlineLevel="0" collapsed="false">
      <c r="A46" s="1101" t="str">
        <f aca="false">t1!A46</f>
        <v>POSIZIONE ECONOMICA A2</v>
      </c>
      <c r="B46" s="1102" t="str">
        <f aca="false">t1!B46</f>
        <v>025000</v>
      </c>
      <c r="C46" s="1198" t="n">
        <f aca="false">t11!U48+t11!V48</f>
        <v>0</v>
      </c>
      <c r="D46" s="1198" t="n">
        <f aca="false">(C46-t11!Q48-t11!R48-t11!S48-t11!T48)</f>
        <v>0</v>
      </c>
      <c r="E46" s="1310" t="n">
        <f aca="false">t12!C46/12</f>
        <v>0</v>
      </c>
      <c r="F46" s="1198" t="n">
        <f aca="false">t3!M46+t3!N46+t3!O46+t3!P46+t3!Q46+t3!R46</f>
        <v>0</v>
      </c>
      <c r="G46" s="1200" t="str">
        <f aca="false">IF(H46="OK","OK","ERRORE")</f>
        <v>OK</v>
      </c>
      <c r="H46" s="1200" t="str">
        <f aca="false">IF(((E46+F46)*273)&lt;(D46),"KO","OK")</f>
        <v>OK</v>
      </c>
      <c r="I46" s="1261" t="str">
        <f aca="false">IF(H46="KO",($H$5&amp;((t12!C46/12*273)+((t3!M46+t3!N46+t3!O46+t3!P46+t3!Q46+t3!R46)*273))&amp;")"),"")</f>
        <v/>
      </c>
    </row>
    <row r="47" customFormat="false" ht="12.75" hidden="false" customHeight="false" outlineLevel="0" collapsed="false">
      <c r="A47" s="1101" t="str">
        <f aca="false">t1!A47</f>
        <v>POSIZIONE ECONOMICA DI ACCESSO A1</v>
      </c>
      <c r="B47" s="1102" t="str">
        <f aca="false">t1!B47</f>
        <v>053000</v>
      </c>
      <c r="C47" s="1198" t="n">
        <f aca="false">t11!U49+t11!V49</f>
        <v>0</v>
      </c>
      <c r="D47" s="1198" t="n">
        <f aca="false">(C47-t11!Q49-t11!R49-t11!S49-t11!T49)</f>
        <v>0</v>
      </c>
      <c r="E47" s="1310" t="n">
        <f aca="false">t12!C47/12</f>
        <v>0</v>
      </c>
      <c r="F47" s="1198" t="n">
        <f aca="false">t3!M47+t3!N47+t3!O47+t3!P47+t3!Q47+t3!R47</f>
        <v>0</v>
      </c>
      <c r="G47" s="1200" t="str">
        <f aca="false">IF(H47="OK","OK","ERRORE")</f>
        <v>OK</v>
      </c>
      <c r="H47" s="1200" t="str">
        <f aca="false">IF(((E47+F47)*273)&lt;(D47),"KO","OK")</f>
        <v>OK</v>
      </c>
      <c r="I47" s="1261" t="str">
        <f aca="false">IF(H47="KO",($H$5&amp;((t12!C47/12*273)+((t3!M47+t3!N47+t3!O47+t3!P47+t3!Q47+t3!R47)*273))&amp;")"),"")</f>
        <v/>
      </c>
    </row>
    <row r="48" customFormat="false" ht="12.75" hidden="false" customHeight="false" outlineLevel="0" collapsed="false">
      <c r="A48" s="1101" t="str">
        <f aca="false">t1!A48</f>
        <v>CONTRATTISTI (a)</v>
      </c>
      <c r="B48" s="1102" t="str">
        <f aca="false">t1!B48</f>
        <v>000061</v>
      </c>
      <c r="C48" s="1198" t="n">
        <f aca="false">t11!U50+t11!V50</f>
        <v>0</v>
      </c>
      <c r="D48" s="1198" t="n">
        <f aca="false">(C48-t11!Q50-t11!R50-t11!S50-t11!T50)</f>
        <v>0</v>
      </c>
      <c r="E48" s="1310" t="n">
        <f aca="false">t12!C48/12</f>
        <v>0</v>
      </c>
      <c r="F48" s="1198" t="n">
        <f aca="false">t3!M48+t3!N48+t3!O48+t3!P48+t3!Q48+t3!R48</f>
        <v>0</v>
      </c>
      <c r="G48" s="1200" t="str">
        <f aca="false">IF(H48="OK","OK","ERRORE")</f>
        <v>OK</v>
      </c>
      <c r="H48" s="1200" t="str">
        <f aca="false">IF(((E48+F48)*273)&lt;(D48),"KO","OK")</f>
        <v>OK</v>
      </c>
      <c r="I48" s="1261" t="str">
        <f aca="false">IF(H48="KO",($H$5&amp;((t12!C48/12*273)+((t3!M48+t3!N48+t3!O48+t3!P48+t3!Q48+t3!R48)*273))&amp;")"),"")</f>
        <v/>
      </c>
    </row>
    <row r="49" customFormat="false" ht="12.75" hidden="false" customHeight="false" outlineLevel="0" collapsed="false">
      <c r="A49" s="1101" t="str">
        <f aca="false">t1!A49</f>
        <v>COLLABORATORE A T.D. ART. 90 TUEL (b)</v>
      </c>
      <c r="B49" s="1102" t="str">
        <f aca="false">t1!B49</f>
        <v>000096</v>
      </c>
      <c r="C49" s="1198" t="n">
        <f aca="false">t11!U51+t11!V51</f>
        <v>0</v>
      </c>
      <c r="D49" s="1198" t="n">
        <f aca="false">(C49-t11!Q51-t11!R51-t11!S51-t11!T51)</f>
        <v>0</v>
      </c>
      <c r="E49" s="1310" t="n">
        <f aca="false">t12!C49/12</f>
        <v>0</v>
      </c>
      <c r="F49" s="1198" t="n">
        <f aca="false">t3!M49+t3!N49+t3!O49+t3!P49+t3!Q49+t3!R49</f>
        <v>0</v>
      </c>
      <c r="G49" s="1200" t="str">
        <f aca="false">IF(H49="OK","OK","ERRORE")</f>
        <v>OK</v>
      </c>
      <c r="H49" s="1200" t="str">
        <f aca="false">IF(((E49+F49)*273)&lt;(D49),"KO","OK")</f>
        <v>OK</v>
      </c>
      <c r="I49" s="1261" t="str">
        <f aca="false">IF(H49="KO",($H$5&amp;((t12!C49/12*273)+((t3!M49+t3!N49+t3!O49+t3!P49+t3!Q49+t3!R49)*273))&amp;")"),"")</f>
        <v/>
      </c>
    </row>
  </sheetData>
  <sheetProtection sheet="true" password="ea98" formatColumns="false" selectLockedCells="true" selectUnlockedCells="true"/>
  <mergeCells count="3">
    <mergeCell ref="A1:I1"/>
    <mergeCell ref="D2:G2"/>
    <mergeCell ref="A3:I3"/>
  </mergeCells>
  <printOptions headings="false" gridLines="false" gridLinesSet="true" horizontalCentered="true" verticalCentered="false"/>
  <pageMargins left="0.2" right="0.2" top="0.196527777777778" bottom="0.1576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true" showRowColHeaders="true" showZeros="true" rightToLeft="false" tabSelected="false" showOutlineSymbols="true" defaultGridColor="true" view="normal" topLeftCell="A21" colorId="64" zoomScale="70" zoomScaleNormal="70" zoomScalePageLayoutView="100" workbookViewId="0">
      <selection pane="topLeft" activeCell="F6" activeCellId="0" sqref="F6"/>
    </sheetView>
  </sheetViews>
  <sheetFormatPr defaultColWidth="12.82421875" defaultRowHeight="16.5" zeroHeight="false" outlineLevelRow="0" outlineLevelCol="0"/>
  <cols>
    <col collapsed="false" customWidth="true" hidden="false" outlineLevel="0" max="1" min="1" style="94" width="6.82"/>
    <col collapsed="false" customWidth="true" hidden="false" outlineLevel="0" max="2" min="2" style="128" width="25.82"/>
    <col collapsed="false" customWidth="true" hidden="false" outlineLevel="0" max="3" min="3" style="128" width="5.5"/>
    <col collapsed="false" customWidth="true" hidden="false" outlineLevel="0" max="4" min="4" style="128" width="56.16"/>
    <col collapsed="false" customWidth="true" hidden="false" outlineLevel="0" max="5" min="5" style="128" width="22.49"/>
    <col collapsed="false" customWidth="true" hidden="false" outlineLevel="0" max="6" min="6" style="128" width="23.15"/>
    <col collapsed="false" customWidth="true" hidden="false" outlineLevel="0" max="7" min="7" style="128" width="21.49"/>
    <col collapsed="false" customWidth="true" hidden="false" outlineLevel="0" max="8" min="8" style="164" width="89.82"/>
    <col collapsed="false" customWidth="true" hidden="true" outlineLevel="0" max="9" min="9" style="165" width="5.16"/>
    <col collapsed="false" customWidth="true" hidden="true" outlineLevel="0" max="10" min="10" style="129" width="11.16"/>
    <col collapsed="false" customWidth="false" hidden="true" outlineLevel="0" max="11" min="11" style="129" width="12.82"/>
    <col collapsed="false" customWidth="false" hidden="false" outlineLevel="0" max="257" min="12" style="129" width="12.82"/>
  </cols>
  <sheetData>
    <row r="1" customFormat="false" ht="62.25" hidden="false" customHeight="true" outlineLevel="0" collapsed="false">
      <c r="B1" s="98"/>
      <c r="C1" s="98"/>
      <c r="D1" s="98"/>
      <c r="E1" s="98"/>
      <c r="F1" s="98"/>
      <c r="G1" s="98"/>
      <c r="H1" s="166" t="s">
        <v>123</v>
      </c>
      <c r="I1" s="95"/>
    </row>
    <row r="2" customFormat="false" ht="26.25" hidden="false" customHeight="true" outlineLevel="0" collapsed="false">
      <c r="A2" s="167"/>
      <c r="B2" s="133"/>
      <c r="C2" s="133"/>
      <c r="D2" s="134" t="str">
        <f aca="false">t1!A1</f>
        <v>COMPARTO REGIONI ED AUTONOMIE LOCALI - anno 2017</v>
      </c>
      <c r="E2" s="133"/>
      <c r="F2" s="133"/>
      <c r="G2" s="133"/>
      <c r="H2" s="168"/>
      <c r="I2" s="95"/>
    </row>
    <row r="3" customFormat="false" ht="16.5" hidden="false" customHeight="false" outlineLevel="0" collapsed="false">
      <c r="B3" s="169"/>
      <c r="C3" s="169"/>
      <c r="D3" s="169"/>
      <c r="E3" s="169"/>
      <c r="F3" s="169"/>
      <c r="G3" s="169"/>
      <c r="H3" s="170"/>
      <c r="I3" s="95"/>
    </row>
    <row r="4" customFormat="false" ht="16.5" hidden="false" customHeight="false" outlineLevel="0" collapsed="false">
      <c r="B4" s="146"/>
      <c r="C4" s="152"/>
      <c r="D4" s="146"/>
      <c r="E4" s="146"/>
      <c r="F4" s="140" t="s">
        <v>142</v>
      </c>
      <c r="G4" s="146"/>
      <c r="H4" s="170"/>
      <c r="I4" s="95"/>
    </row>
    <row r="5" customFormat="false" ht="16.5" hidden="true" customHeight="false" outlineLevel="0" collapsed="false">
      <c r="B5" s="146"/>
      <c r="C5" s="152"/>
      <c r="D5" s="146"/>
      <c r="E5" s="146"/>
      <c r="F5" s="171"/>
      <c r="G5" s="146"/>
      <c r="H5" s="170"/>
      <c r="I5" s="95"/>
    </row>
    <row r="6" customFormat="false" ht="17.25" hidden="false" customHeight="true" outlineLevel="0" collapsed="false">
      <c r="A6" s="94" t="s">
        <v>125</v>
      </c>
      <c r="B6" s="172" t="s">
        <v>143</v>
      </c>
      <c r="C6" s="173"/>
      <c r="D6" s="98"/>
      <c r="E6" s="98"/>
      <c r="F6" s="229"/>
      <c r="G6" s="243" t="str">
        <f aca="false">IF(F6=0,"RISPOSTA OBBLIGATORIA","")</f>
        <v>RISPOSTA OBBLIGATORIA</v>
      </c>
      <c r="H6" s="170"/>
      <c r="I6" s="95"/>
    </row>
    <row r="7" customFormat="false" ht="17.25" hidden="false" customHeight="true" outlineLevel="0" collapsed="false">
      <c r="B7" s="146"/>
      <c r="C7" s="152"/>
      <c r="D7" s="146"/>
      <c r="E7" s="146"/>
      <c r="F7" s="146"/>
      <c r="G7" s="146"/>
      <c r="H7" s="170"/>
      <c r="I7" s="95"/>
    </row>
    <row r="8" customFormat="false" ht="15" hidden="false" customHeight="true" outlineLevel="0" collapsed="false">
      <c r="A8" s="94" t="s">
        <v>130</v>
      </c>
      <c r="B8" s="174" t="s">
        <v>144</v>
      </c>
      <c r="C8" s="152"/>
      <c r="D8" s="146"/>
      <c r="E8" s="146"/>
      <c r="F8" s="229"/>
      <c r="G8" s="243" t="str">
        <f aca="false">IF(F8=0,"RISPOSTA OBBLIGATORIA","")</f>
        <v>RISPOSTA OBBLIGATORIA</v>
      </c>
      <c r="H8" s="170"/>
      <c r="I8" s="95"/>
    </row>
    <row r="9" customFormat="false" ht="15" hidden="false" customHeight="true" outlineLevel="0" collapsed="false">
      <c r="B9" s="175"/>
      <c r="C9" s="152"/>
      <c r="D9" s="146"/>
      <c r="E9" s="146"/>
      <c r="F9" s="146"/>
      <c r="G9" s="146"/>
      <c r="H9" s="170"/>
      <c r="I9" s="95"/>
    </row>
    <row r="10" customFormat="false" ht="17.25" hidden="false" customHeight="true" outlineLevel="0" collapsed="false">
      <c r="B10" s="146"/>
      <c r="C10" s="152"/>
      <c r="D10" s="146"/>
      <c r="E10" s="146"/>
      <c r="F10" s="140" t="s">
        <v>145</v>
      </c>
      <c r="G10" s="140" t="s">
        <v>146</v>
      </c>
      <c r="H10" s="170"/>
      <c r="I10" s="95"/>
    </row>
    <row r="11" customFormat="false" ht="20.25" hidden="false" customHeight="true" outlineLevel="0" collapsed="false">
      <c r="A11" s="94" t="s">
        <v>52</v>
      </c>
      <c r="B11" s="176" t="s">
        <v>147</v>
      </c>
      <c r="C11" s="152"/>
      <c r="D11" s="146"/>
      <c r="E11" s="146"/>
      <c r="F11" s="177"/>
      <c r="G11" s="177"/>
      <c r="H11" s="178" t="str">
        <f aca="false">IF(I11=0,"RISPOSTA OBBLIGATORIA","")</f>
        <v>RISPOSTA OBBLIGATORIA</v>
      </c>
      <c r="I11" s="95" t="n">
        <v>0</v>
      </c>
      <c r="J11" s="129" t="str">
        <f aca="false">IF(I11=1,"VERO",IF(I11=2,"FALSO",""))</f>
        <v/>
      </c>
      <c r="N11" s="179"/>
    </row>
    <row r="12" customFormat="false" ht="15" hidden="false" customHeight="true" outlineLevel="0" collapsed="false">
      <c r="A12" s="180"/>
      <c r="B12" s="180"/>
      <c r="C12" s="180"/>
      <c r="D12" s="180"/>
      <c r="E12" s="180"/>
      <c r="F12" s="180"/>
      <c r="G12" s="180"/>
      <c r="H12" s="181"/>
      <c r="I12" s="74"/>
    </row>
    <row r="13" customFormat="false" ht="15" hidden="false" customHeight="true" outlineLevel="0" collapsed="false">
      <c r="B13" s="98"/>
      <c r="C13" s="98"/>
      <c r="D13" s="98"/>
      <c r="E13" s="98"/>
      <c r="F13" s="140" t="s">
        <v>145</v>
      </c>
      <c r="G13" s="140" t="s">
        <v>146</v>
      </c>
      <c r="H13" s="170"/>
      <c r="I13" s="95"/>
    </row>
    <row r="14" customFormat="false" ht="20.25" hidden="true" customHeight="true" outlineLevel="0" collapsed="false">
      <c r="B14" s="176"/>
      <c r="C14" s="146"/>
      <c r="D14" s="226"/>
      <c r="E14" s="226"/>
      <c r="F14" s="183"/>
      <c r="G14" s="183"/>
      <c r="H14" s="178"/>
      <c r="I14" s="95" t="n">
        <v>0</v>
      </c>
    </row>
    <row r="15" customFormat="false" ht="15" hidden="true" customHeight="true" outlineLevel="0" collapsed="false">
      <c r="B15" s="98"/>
      <c r="C15" s="98"/>
      <c r="D15" s="98"/>
      <c r="E15" s="98"/>
      <c r="F15" s="184"/>
      <c r="G15" s="184"/>
      <c r="H15" s="170"/>
      <c r="I15" s="95"/>
    </row>
    <row r="16" customFormat="false" ht="20.25" hidden="true" customHeight="true" outlineLevel="0" collapsed="false">
      <c r="B16" s="227"/>
      <c r="C16" s="98"/>
      <c r="D16" s="98"/>
      <c r="E16" s="98"/>
      <c r="F16" s="146"/>
      <c r="G16" s="146"/>
      <c r="H16" s="178"/>
      <c r="I16" s="95"/>
      <c r="N16" s="179"/>
    </row>
    <row r="17" customFormat="false" ht="15" hidden="true" customHeight="true" outlineLevel="0" collapsed="false">
      <c r="B17" s="98"/>
      <c r="C17" s="98"/>
      <c r="D17" s="98"/>
      <c r="E17" s="98"/>
      <c r="F17" s="98"/>
      <c r="G17" s="98"/>
      <c r="H17" s="170"/>
      <c r="I17" s="95"/>
    </row>
    <row r="18" customFormat="false" ht="43.5" hidden="false" customHeight="true" outlineLevel="0" collapsed="false">
      <c r="A18" s="94" t="s">
        <v>149</v>
      </c>
      <c r="B18" s="157" t="s">
        <v>150</v>
      </c>
      <c r="C18" s="157"/>
      <c r="D18" s="157"/>
      <c r="E18" s="157"/>
      <c r="F18" s="177"/>
      <c r="G18" s="177"/>
      <c r="H18" s="178" t="str">
        <f aca="false">IF(I18=0,"RISPOSTA OBBLIGATORIA","")</f>
        <v>RISPOSTA OBBLIGATORIA</v>
      </c>
      <c r="I18" s="95" t="n">
        <v>0</v>
      </c>
      <c r="J18" s="129" t="str">
        <f aca="false">IF(I18=1,"VERO",IF(I18=2,"FALSO",""))</f>
        <v/>
      </c>
      <c r="N18" s="179"/>
    </row>
    <row r="19" customFormat="false" ht="15" hidden="false" customHeight="true" outlineLevel="0" collapsed="false">
      <c r="B19" s="98"/>
      <c r="C19" s="98"/>
      <c r="D19" s="98"/>
      <c r="E19" s="98"/>
      <c r="F19" s="98"/>
      <c r="G19" s="98"/>
      <c r="H19" s="170"/>
      <c r="I19" s="95"/>
    </row>
    <row r="20" customFormat="false" ht="43.5" hidden="false" customHeight="true" outlineLevel="0" collapsed="false">
      <c r="A20" s="94" t="s">
        <v>151</v>
      </c>
      <c r="B20" s="185" t="s">
        <v>152</v>
      </c>
      <c r="C20" s="185"/>
      <c r="D20" s="185"/>
      <c r="E20" s="185"/>
      <c r="F20" s="177"/>
      <c r="G20" s="177"/>
      <c r="H20" s="178" t="str">
        <f aca="false">IF(I20=0,"RISPOSTA OBBLIGATORIA","")</f>
        <v>RISPOSTA OBBLIGATORIA</v>
      </c>
      <c r="I20" s="95" t="n">
        <v>0</v>
      </c>
      <c r="J20" s="129" t="str">
        <f aca="false">IF(I20=1,"VERO",IF(I20=2,"FALSO",""))</f>
        <v/>
      </c>
      <c r="N20" s="179"/>
    </row>
    <row r="21" customFormat="false" ht="15" hidden="false" customHeight="true" outlineLevel="0" collapsed="false">
      <c r="B21" s="146"/>
      <c r="C21" s="98"/>
      <c r="D21" s="98"/>
      <c r="E21" s="98"/>
      <c r="F21" s="98"/>
      <c r="G21" s="98"/>
      <c r="H21" s="170"/>
      <c r="I21" s="95"/>
    </row>
    <row r="22" customFormat="false" ht="29.25" hidden="false" customHeight="true" outlineLevel="0" collapsed="false">
      <c r="A22" s="94" t="s">
        <v>153</v>
      </c>
      <c r="B22" s="185" t="s">
        <v>209</v>
      </c>
      <c r="C22" s="185"/>
      <c r="D22" s="185"/>
      <c r="E22" s="185"/>
      <c r="F22" s="177"/>
      <c r="G22" s="177"/>
      <c r="H22" s="178" t="str">
        <f aca="false">IF(I22=0,"RISPOSTA OBBLIGATORIA","")</f>
        <v>RISPOSTA OBBLIGATORIA</v>
      </c>
      <c r="I22" s="95" t="n">
        <v>0</v>
      </c>
      <c r="J22" s="129" t="str">
        <f aca="false">IF(I22=1,"VERO",IF(I22=2,"FALSO",""))</f>
        <v/>
      </c>
      <c r="N22" s="179"/>
    </row>
    <row r="23" customFormat="false" ht="15" hidden="false" customHeight="true" outlineLevel="0" collapsed="false">
      <c r="B23" s="146"/>
      <c r="C23" s="98"/>
      <c r="D23" s="98"/>
      <c r="E23" s="98"/>
      <c r="F23" s="98"/>
      <c r="G23" s="98"/>
      <c r="H23" s="170"/>
      <c r="I23" s="95"/>
    </row>
    <row r="24" customFormat="false" ht="20.25" hidden="true" customHeight="true" outlineLevel="0" collapsed="false">
      <c r="B24" s="227"/>
      <c r="C24" s="98"/>
      <c r="D24" s="98"/>
      <c r="E24" s="98"/>
      <c r="F24" s="177"/>
      <c r="G24" s="177"/>
      <c r="H24" s="178"/>
      <c r="I24" s="95" t="n">
        <v>0</v>
      </c>
      <c r="N24" s="179"/>
    </row>
    <row r="25" customFormat="false" ht="15" hidden="true" customHeight="true" outlineLevel="0" collapsed="false">
      <c r="B25" s="98"/>
      <c r="C25" s="176"/>
      <c r="D25" s="98"/>
      <c r="E25" s="98"/>
      <c r="F25" s="140"/>
      <c r="G25" s="98"/>
      <c r="H25" s="170"/>
      <c r="I25" s="95"/>
    </row>
    <row r="26" customFormat="false" ht="15" hidden="true" customHeight="true" outlineLevel="0" collapsed="false">
      <c r="B26" s="98"/>
      <c r="C26" s="98"/>
      <c r="D26" s="146"/>
      <c r="E26" s="98"/>
      <c r="F26" s="143"/>
      <c r="G26" s="244"/>
      <c r="H26" s="244"/>
      <c r="I26" s="95" t="n">
        <v>0</v>
      </c>
    </row>
    <row r="27" customFormat="false" ht="15" hidden="true" customHeight="true" outlineLevel="0" collapsed="false">
      <c r="B27" s="98"/>
      <c r="C27" s="98"/>
      <c r="D27" s="146"/>
      <c r="E27" s="98"/>
      <c r="F27" s="143"/>
      <c r="G27" s="244"/>
      <c r="H27" s="244"/>
      <c r="I27" s="95"/>
    </row>
    <row r="28" customFormat="false" ht="15" hidden="true" customHeight="true" outlineLevel="0" collapsed="false">
      <c r="B28" s="98"/>
      <c r="C28" s="98"/>
      <c r="D28" s="146"/>
      <c r="E28" s="98"/>
      <c r="F28" s="143"/>
      <c r="G28" s="244"/>
      <c r="H28" s="244"/>
      <c r="I28" s="95"/>
    </row>
    <row r="29" customFormat="false" ht="15" hidden="true" customHeight="true" outlineLevel="0" collapsed="false">
      <c r="B29" s="98"/>
      <c r="C29" s="98"/>
      <c r="D29" s="146"/>
      <c r="E29" s="98"/>
      <c r="F29" s="143"/>
      <c r="G29" s="244"/>
      <c r="H29" s="244"/>
      <c r="I29" s="95"/>
    </row>
    <row r="30" customFormat="false" ht="15" hidden="true" customHeight="true" outlineLevel="0" collapsed="false">
      <c r="B30" s="98"/>
      <c r="C30" s="98"/>
      <c r="D30" s="98"/>
      <c r="E30" s="98"/>
      <c r="F30" s="98"/>
      <c r="G30" s="98"/>
      <c r="H30" s="170"/>
      <c r="I30" s="95"/>
    </row>
    <row r="31" customFormat="false" ht="15" hidden="true" customHeight="true" outlineLevel="0" collapsed="false">
      <c r="B31" s="98"/>
      <c r="C31" s="98"/>
      <c r="D31" s="98"/>
      <c r="E31" s="98"/>
      <c r="F31" s="140" t="s">
        <v>145</v>
      </c>
      <c r="G31" s="140" t="s">
        <v>146</v>
      </c>
      <c r="H31" s="170"/>
      <c r="I31" s="95"/>
    </row>
    <row r="32" customFormat="false" ht="30.75" hidden="false" customHeight="true" outlineLevel="0" collapsed="false">
      <c r="A32" s="94" t="s">
        <v>161</v>
      </c>
      <c r="B32" s="228" t="s">
        <v>162</v>
      </c>
      <c r="C32" s="228"/>
      <c r="D32" s="228"/>
      <c r="E32" s="228"/>
      <c r="F32" s="177"/>
      <c r="G32" s="177"/>
      <c r="H32" s="178" t="str">
        <f aca="false">IF(I32=0,"RISPOSTA OBBLIGATORIA","")</f>
        <v>RISPOSTA OBBLIGATORIA</v>
      </c>
      <c r="I32" s="95" t="n">
        <v>0</v>
      </c>
      <c r="J32" s="129" t="str">
        <f aca="false">IF(I32=1,"VERO",IF(I32=2,"FALSO",""))</f>
        <v/>
      </c>
      <c r="N32" s="179"/>
    </row>
    <row r="33" customFormat="false" ht="15" hidden="false" customHeight="true" outlineLevel="0" collapsed="false">
      <c r="B33" s="98"/>
      <c r="C33" s="98"/>
      <c r="D33" s="98"/>
      <c r="E33" s="98"/>
      <c r="F33" s="98"/>
      <c r="G33" s="98"/>
      <c r="H33" s="170"/>
      <c r="I33" s="95"/>
    </row>
    <row r="34" customFormat="false" ht="20.25" hidden="false" customHeight="true" outlineLevel="0" collapsed="false">
      <c r="A34" s="94" t="s">
        <v>163</v>
      </c>
      <c r="B34" s="227" t="s">
        <v>164</v>
      </c>
      <c r="C34" s="98"/>
      <c r="D34" s="98"/>
      <c r="E34" s="98"/>
      <c r="F34" s="177"/>
      <c r="G34" s="177"/>
      <c r="H34" s="178" t="str">
        <f aca="false">IF(I34=0,"RISPOSTA OBBLIGATORIA","")</f>
        <v>RISPOSTA OBBLIGATORIA</v>
      </c>
      <c r="I34" s="95" t="n">
        <v>0</v>
      </c>
      <c r="J34" s="129" t="str">
        <f aca="false">IF(I34=1,"VERO",IF(I34=2,"FALSO",""))</f>
        <v/>
      </c>
      <c r="N34" s="179"/>
    </row>
    <row r="35" customFormat="false" ht="15" hidden="false" customHeight="true" outlineLevel="0" collapsed="false">
      <c r="B35" s="98"/>
      <c r="C35" s="98"/>
      <c r="D35" s="98"/>
      <c r="E35" s="98"/>
      <c r="F35" s="98"/>
      <c r="G35" s="98"/>
      <c r="H35" s="170"/>
      <c r="I35" s="95"/>
    </row>
    <row r="36" customFormat="false" ht="15" hidden="false" customHeight="true" outlineLevel="0" collapsed="false">
      <c r="B36" s="98"/>
      <c r="C36" s="98"/>
      <c r="D36" s="98"/>
      <c r="E36" s="98"/>
      <c r="F36" s="140" t="s">
        <v>142</v>
      </c>
      <c r="G36" s="98"/>
      <c r="H36" s="170"/>
      <c r="I36" s="95"/>
    </row>
    <row r="37" customFormat="false" ht="33" hidden="false" customHeight="true" outlineLevel="0" collapsed="false">
      <c r="A37" s="94" t="s">
        <v>165</v>
      </c>
      <c r="B37" s="182" t="s">
        <v>210</v>
      </c>
      <c r="C37" s="182"/>
      <c r="D37" s="182"/>
      <c r="E37" s="182"/>
      <c r="F37" s="229"/>
      <c r="G37" s="200" t="str">
        <f aca="false">IF(F37=0,"RISPOSTA OBBLIGATORIA","")</f>
        <v>RISPOSTA OBBLIGATORIA</v>
      </c>
      <c r="H37" s="200"/>
      <c r="I37" s="95"/>
    </row>
    <row r="38" customFormat="false" ht="15" hidden="false" customHeight="true" outlineLevel="0" collapsed="false">
      <c r="B38" s="98"/>
      <c r="C38" s="98"/>
      <c r="D38" s="98"/>
      <c r="E38" s="98"/>
      <c r="F38" s="98"/>
      <c r="G38" s="98"/>
      <c r="H38" s="170"/>
      <c r="I38" s="95"/>
    </row>
    <row r="39" customFormat="false" ht="15" hidden="false" customHeight="true" outlineLevel="0" collapsed="false">
      <c r="B39" s="98"/>
      <c r="C39" s="98"/>
      <c r="D39" s="98"/>
      <c r="E39" s="98"/>
      <c r="F39" s="140" t="s">
        <v>124</v>
      </c>
      <c r="G39" s="98"/>
      <c r="H39" s="170"/>
      <c r="I39" s="95"/>
      <c r="M39" s="245"/>
    </row>
    <row r="40" customFormat="false" ht="15" hidden="true" customHeight="true" outlineLevel="0" collapsed="false">
      <c r="B40" s="172"/>
      <c r="C40" s="173"/>
      <c r="D40" s="98"/>
      <c r="E40" s="98"/>
      <c r="F40" s="143"/>
      <c r="G40" s="98"/>
      <c r="H40" s="170"/>
      <c r="I40" s="95"/>
    </row>
    <row r="41" customFormat="false" ht="15" hidden="true" customHeight="true" outlineLevel="0" collapsed="false">
      <c r="B41" s="98"/>
      <c r="C41" s="98"/>
      <c r="D41" s="98"/>
      <c r="E41" s="98"/>
      <c r="F41" s="98"/>
      <c r="G41" s="98"/>
      <c r="H41" s="170"/>
      <c r="I41" s="95"/>
    </row>
    <row r="42" customFormat="false" ht="15" hidden="true" customHeight="true" outlineLevel="0" collapsed="false">
      <c r="B42" s="176"/>
      <c r="C42" s="98"/>
      <c r="D42" s="98"/>
      <c r="E42" s="98"/>
      <c r="F42" s="143"/>
      <c r="G42" s="98"/>
      <c r="H42" s="170"/>
      <c r="I42" s="95"/>
    </row>
    <row r="43" customFormat="false" ht="15" hidden="true" customHeight="true" outlineLevel="0" collapsed="false">
      <c r="B43" s="98"/>
      <c r="C43" s="98"/>
      <c r="D43" s="98"/>
      <c r="E43" s="98"/>
      <c r="F43" s="98"/>
      <c r="G43" s="98"/>
      <c r="H43" s="170"/>
      <c r="I43" s="95"/>
    </row>
    <row r="44" customFormat="false" ht="28.5" hidden="false" customHeight="true" outlineLevel="0" collapsed="false">
      <c r="A44" s="94" t="s">
        <v>171</v>
      </c>
      <c r="B44" s="204" t="s">
        <v>172</v>
      </c>
      <c r="C44" s="204"/>
      <c r="D44" s="204"/>
      <c r="E44" s="204"/>
      <c r="F44" s="143" t="n">
        <v>0</v>
      </c>
      <c r="G44" s="200" t="str">
        <f aca="false">IF(F44="","RISPOSTA OBBLIGATORIA","")</f>
        <v/>
      </c>
      <c r="H44" s="200"/>
      <c r="I44" s="95"/>
    </row>
    <row r="45" customFormat="false" ht="15" hidden="false" customHeight="true" outlineLevel="0" collapsed="false">
      <c r="B45" s="98"/>
      <c r="C45" s="98"/>
      <c r="D45" s="98"/>
      <c r="E45" s="98"/>
      <c r="F45" s="87"/>
      <c r="G45" s="98"/>
      <c r="H45" s="170"/>
      <c r="I45" s="95"/>
    </row>
    <row r="46" customFormat="false" ht="15" hidden="false" customHeight="true" outlineLevel="0" collapsed="false">
      <c r="B46" s="98"/>
      <c r="C46" s="98"/>
      <c r="D46" s="98"/>
      <c r="E46" s="98"/>
      <c r="F46" s="140" t="s">
        <v>145</v>
      </c>
      <c r="G46" s="140" t="s">
        <v>146</v>
      </c>
      <c r="H46" s="170"/>
      <c r="I46" s="201"/>
    </row>
    <row r="47" customFormat="false" ht="31.15" hidden="false" customHeight="true" outlineLevel="0" collapsed="false">
      <c r="A47" s="94" t="s">
        <v>173</v>
      </c>
      <c r="B47" s="182" t="s">
        <v>174</v>
      </c>
      <c r="C47" s="182"/>
      <c r="D47" s="182"/>
      <c r="E47" s="182"/>
      <c r="F47" s="202"/>
      <c r="G47" s="203"/>
      <c r="H47" s="178" t="str">
        <f aca="false">IF(I47=0,"RISPOSTA OBBLIGATORIA","")</f>
        <v>RISPOSTA OBBLIGATORIA</v>
      </c>
      <c r="I47" s="95" t="n">
        <v>0</v>
      </c>
      <c r="J47" s="129" t="str">
        <f aca="false">IF(I47=1,"VERO",IF(I47=2,"FALSO",""))</f>
        <v/>
      </c>
    </row>
    <row r="48" customFormat="false" ht="22.9" hidden="false" customHeight="true" outlineLevel="0" collapsed="false">
      <c r="B48" s="205"/>
      <c r="C48" s="206" t="s">
        <v>175</v>
      </c>
      <c r="D48" s="205"/>
      <c r="E48" s="205"/>
      <c r="F48" s="207"/>
      <c r="G48" s="208"/>
      <c r="H48" s="209"/>
      <c r="I48" s="95"/>
    </row>
    <row r="49" customFormat="false" ht="40.15" hidden="false" customHeight="true" outlineLevel="0" collapsed="false">
      <c r="B49" s="98" t="n">
        <v>23</v>
      </c>
      <c r="C49" s="182" t="s">
        <v>176</v>
      </c>
      <c r="D49" s="182"/>
      <c r="E49" s="182"/>
      <c r="F49" s="202"/>
      <c r="G49" s="203"/>
      <c r="H49" s="178" t="str">
        <f aca="false">IF($I$47=1,IF(($I$49)=0,"RISPONDERE OBBLIGATORIAMENTE ALLA DOMANDA"," "),IF(AND($I$47&gt;0,$I$49&gt;0),"LA RISPOSTA DATA IN QUESTA SEZIONE NON VERRA' CONSIDERATA",IF(I49&gt;0,"RISPONDERE ALLA DOMANDA 21","  ")))</f>
        <v>  </v>
      </c>
      <c r="I49" s="95" t="n">
        <v>0</v>
      </c>
      <c r="J49" s="129" t="str">
        <f aca="false">IF(I49=1,"VERO",IF(I49=2,"FALSO",""))</f>
        <v/>
      </c>
    </row>
    <row r="50" customFormat="false" ht="15" hidden="false" customHeight="true" outlineLevel="0" collapsed="false">
      <c r="B50" s="176"/>
      <c r="C50" s="206"/>
      <c r="D50" s="206"/>
      <c r="E50" s="205"/>
      <c r="F50" s="207"/>
      <c r="G50" s="208"/>
      <c r="H50" s="209"/>
      <c r="I50" s="95"/>
    </row>
    <row r="51" customFormat="false" ht="19.9" hidden="false" customHeight="true" outlineLevel="0" collapsed="false">
      <c r="B51" s="98"/>
      <c r="C51" s="98"/>
      <c r="D51" s="98"/>
      <c r="E51" s="98"/>
      <c r="F51" s="140" t="s">
        <v>145</v>
      </c>
      <c r="G51" s="140" t="s">
        <v>146</v>
      </c>
      <c r="H51" s="170"/>
      <c r="I51" s="201"/>
    </row>
    <row r="52" customFormat="false" ht="29.45" hidden="false" customHeight="true" outlineLevel="0" collapsed="false">
      <c r="A52" s="195" t="s">
        <v>177</v>
      </c>
      <c r="B52" s="182" t="s">
        <v>178</v>
      </c>
      <c r="C52" s="182"/>
      <c r="D52" s="182"/>
      <c r="E52" s="182"/>
      <c r="F52" s="202"/>
      <c r="G52" s="203"/>
      <c r="H52" s="178" t="str">
        <f aca="false">IF(I52=0,"RISPOSTA OBBLIGATORIA","")</f>
        <v>RISPOSTA OBBLIGATORIA</v>
      </c>
      <c r="I52" s="95" t="n">
        <v>0</v>
      </c>
      <c r="J52" s="129" t="str">
        <f aca="false">IF(I52=1,"VERO",IF(I52=2,"FALSO",""))</f>
        <v/>
      </c>
    </row>
    <row r="53" customFormat="false" ht="15" hidden="false" customHeight="true" outlineLevel="0" collapsed="false">
      <c r="B53" s="176"/>
      <c r="C53" s="206"/>
      <c r="D53" s="206"/>
      <c r="E53" s="205"/>
      <c r="F53" s="207"/>
      <c r="G53" s="208"/>
      <c r="H53" s="209"/>
      <c r="I53" s="95"/>
    </row>
    <row r="54" customFormat="false" ht="15" hidden="false" customHeight="true" outlineLevel="0" collapsed="false">
      <c r="B54" s="98"/>
      <c r="C54" s="98"/>
      <c r="D54" s="98"/>
      <c r="E54" s="98"/>
      <c r="F54" s="140" t="s">
        <v>179</v>
      </c>
      <c r="G54" s="98"/>
      <c r="H54" s="170"/>
      <c r="I54" s="95"/>
    </row>
    <row r="55" customFormat="false" ht="30" hidden="false" customHeight="true" outlineLevel="0" collapsed="false">
      <c r="A55" s="94" t="s">
        <v>180</v>
      </c>
      <c r="B55" s="182" t="s">
        <v>181</v>
      </c>
      <c r="C55" s="182"/>
      <c r="D55" s="182"/>
      <c r="E55" s="182"/>
      <c r="F55" s="143" t="n">
        <v>0</v>
      </c>
      <c r="G55" s="200" t="str">
        <f aca="false">IF(F55="","RISPOSTA OBBLIGATORIA","")</f>
        <v/>
      </c>
      <c r="H55" s="200"/>
      <c r="I55" s="95"/>
    </row>
    <row r="56" customFormat="false" ht="15" hidden="false" customHeight="true" outlineLevel="0" collapsed="false">
      <c r="B56" s="98"/>
      <c r="C56" s="98"/>
      <c r="D56" s="98"/>
      <c r="E56" s="98"/>
      <c r="F56" s="98"/>
      <c r="G56" s="98"/>
      <c r="H56" s="170"/>
      <c r="I56" s="95"/>
    </row>
    <row r="57" customFormat="false" ht="15" hidden="false" customHeight="true" outlineLevel="0" collapsed="false">
      <c r="B57" s="98"/>
      <c r="C57" s="98"/>
      <c r="D57" s="98"/>
      <c r="E57" s="98"/>
      <c r="F57" s="140" t="s">
        <v>179</v>
      </c>
      <c r="G57" s="98"/>
      <c r="H57" s="170"/>
      <c r="I57" s="95"/>
    </row>
    <row r="58" customFormat="false" ht="30" hidden="false" customHeight="true" outlineLevel="0" collapsed="false">
      <c r="A58" s="94" t="s">
        <v>182</v>
      </c>
      <c r="B58" s="182" t="s">
        <v>183</v>
      </c>
      <c r="C58" s="182"/>
      <c r="D58" s="182"/>
      <c r="E58" s="182"/>
      <c r="F58" s="143" t="n">
        <v>0</v>
      </c>
      <c r="G58" s="200" t="str">
        <f aca="false">IF(F58="","RISPOSTA OBBLIGATORIA","")</f>
        <v/>
      </c>
      <c r="H58" s="200"/>
      <c r="I58" s="95"/>
    </row>
    <row r="59" customFormat="false" ht="15" hidden="false" customHeight="true" outlineLevel="0" collapsed="false">
      <c r="B59" s="98"/>
      <c r="C59" s="98"/>
      <c r="D59" s="98"/>
      <c r="E59" s="98"/>
      <c r="F59" s="98"/>
      <c r="G59" s="98"/>
      <c r="H59" s="170"/>
      <c r="I59" s="95"/>
    </row>
    <row r="60" customFormat="false" ht="15" hidden="false" customHeight="true" outlineLevel="0" collapsed="false">
      <c r="B60" s="98"/>
      <c r="C60" s="98"/>
      <c r="D60" s="98"/>
      <c r="E60" s="98"/>
      <c r="F60" s="140" t="s">
        <v>179</v>
      </c>
      <c r="G60" s="98"/>
      <c r="H60" s="170"/>
      <c r="I60" s="95"/>
    </row>
    <row r="61" customFormat="false" ht="30" hidden="false" customHeight="true" outlineLevel="0" collapsed="false">
      <c r="A61" s="94" t="s">
        <v>184</v>
      </c>
      <c r="B61" s="182" t="s">
        <v>185</v>
      </c>
      <c r="C61" s="182"/>
      <c r="D61" s="182"/>
      <c r="E61" s="182"/>
      <c r="F61" s="143" t="n">
        <v>0</v>
      </c>
      <c r="G61" s="200" t="str">
        <f aca="false">IF(F61="","RISPOSTA OBBLIGATORIA","")</f>
        <v/>
      </c>
      <c r="H61" s="200"/>
      <c r="I61" s="95"/>
    </row>
    <row r="62" customFormat="false" ht="15" hidden="true" customHeight="true" outlineLevel="0" collapsed="false">
      <c r="B62" s="205"/>
      <c r="C62" s="205"/>
      <c r="D62" s="205"/>
      <c r="E62" s="205"/>
      <c r="F62" s="207"/>
      <c r="G62" s="208"/>
      <c r="H62" s="209"/>
      <c r="I62" s="95"/>
    </row>
    <row r="63" customFormat="false" ht="15" hidden="true" customHeight="true" outlineLevel="0" collapsed="false">
      <c r="B63" s="98"/>
      <c r="C63" s="98"/>
      <c r="D63" s="98"/>
      <c r="E63" s="98"/>
      <c r="F63" s="140" t="s">
        <v>145</v>
      </c>
      <c r="G63" s="140" t="s">
        <v>146</v>
      </c>
      <c r="H63" s="209"/>
      <c r="I63" s="95"/>
    </row>
    <row r="64" customFormat="false" ht="30" hidden="true" customHeight="true" outlineLevel="0" collapsed="false">
      <c r="A64" s="94" t="s">
        <v>186</v>
      </c>
      <c r="B64" s="205" t="s">
        <v>187</v>
      </c>
      <c r="C64" s="205"/>
      <c r="D64" s="205"/>
      <c r="E64" s="205"/>
      <c r="F64" s="202"/>
      <c r="G64" s="203"/>
      <c r="H64" s="178"/>
      <c r="I64" s="95"/>
      <c r="J64" s="129" t="str">
        <f aca="false">IF(I64=1,"VERO",IF(I64=2,"FALSO",""))</f>
        <v/>
      </c>
    </row>
    <row r="65" customFormat="false" ht="20.25" hidden="true" customHeight="true" outlineLevel="0" collapsed="false">
      <c r="B65" s="205"/>
      <c r="C65" s="206" t="s">
        <v>188</v>
      </c>
      <c r="D65" s="205"/>
      <c r="E65" s="205"/>
      <c r="F65" s="207"/>
      <c r="G65" s="208"/>
      <c r="H65" s="209"/>
      <c r="I65" s="95"/>
    </row>
    <row r="66" customFormat="false" ht="15" hidden="true" customHeight="true" outlineLevel="0" collapsed="false">
      <c r="B66" s="98"/>
      <c r="C66" s="98"/>
      <c r="D66" s="98"/>
      <c r="E66" s="98"/>
      <c r="F66" s="140" t="s">
        <v>189</v>
      </c>
      <c r="G66" s="98"/>
      <c r="H66" s="170"/>
      <c r="I66" s="95"/>
    </row>
    <row r="67" customFormat="false" ht="30" hidden="true" customHeight="true" outlineLevel="0" collapsed="false">
      <c r="B67" s="98" t="n">
        <v>29</v>
      </c>
      <c r="C67" s="182" t="s">
        <v>190</v>
      </c>
      <c r="D67" s="182"/>
      <c r="E67" s="182"/>
      <c r="F67" s="143"/>
      <c r="G67" s="212" t="str">
        <f aca="false">IF($I$64=1,IF(($F$67+$F$70)=0,"RISPONDERE OBBLIGATORIAMENTE ALLA DOMANDA 29 E/O 30"," "),IF(AND($I$64=2,F67&gt;0),"LA RISPOSTA DATA IN QUESTA SEZIONE NON VERRA' CONSIDERATA",IF(F67&gt;0,"RISPONDERE ALLA DOMANDA 28"," ")))</f>
        <v> </v>
      </c>
      <c r="H67" s="212"/>
      <c r="I67" s="95"/>
    </row>
    <row r="68" customFormat="false" ht="15" hidden="true" customHeight="true" outlineLevel="0" collapsed="false">
      <c r="B68" s="205"/>
      <c r="C68" s="205"/>
      <c r="D68" s="205"/>
      <c r="E68" s="205"/>
      <c r="F68" s="207"/>
      <c r="G68" s="208"/>
      <c r="H68" s="209"/>
      <c r="I68" s="95"/>
    </row>
    <row r="69" customFormat="false" ht="15" hidden="true" customHeight="true" outlineLevel="0" collapsed="false">
      <c r="B69" s="98"/>
      <c r="C69" s="98"/>
      <c r="D69" s="98"/>
      <c r="E69" s="98"/>
      <c r="F69" s="140" t="s">
        <v>189</v>
      </c>
      <c r="G69" s="98"/>
      <c r="H69" s="170"/>
      <c r="I69" s="95"/>
    </row>
    <row r="70" customFormat="false" ht="30" hidden="true" customHeight="true" outlineLevel="0" collapsed="false">
      <c r="B70" s="98" t="n">
        <v>30</v>
      </c>
      <c r="C70" s="182" t="s">
        <v>191</v>
      </c>
      <c r="D70" s="182"/>
      <c r="E70" s="182"/>
      <c r="F70" s="143"/>
      <c r="G70" s="212" t="str">
        <f aca="false">IF($I$64=1,IF(($F$67+$F$70)=0,"RISPONDERE OBBLIGATORIAMENTE ALLA DOMANDA 29 E/O 30"," "),IF(AND($I$64=2,F70&gt;0),"LA RISPOSTA DATA IN QUESTA SEZIONE NON VERRA' CONSIDERATA",IF(F70&gt;0,"RISPONDERE ALLA DOMANDA 28"," ")))</f>
        <v> </v>
      </c>
      <c r="H70" s="212"/>
      <c r="I70" s="95"/>
    </row>
    <row r="71" customFormat="false" ht="15" hidden="true" customHeight="true" outlineLevel="0" collapsed="false">
      <c r="B71" s="146"/>
      <c r="C71" s="146"/>
      <c r="D71" s="146"/>
      <c r="E71" s="146"/>
      <c r="F71" s="146"/>
      <c r="G71" s="146"/>
      <c r="H71" s="213"/>
      <c r="I71" s="95"/>
    </row>
    <row r="72" customFormat="false" ht="15" hidden="true" customHeight="true" outlineLevel="0" collapsed="false">
      <c r="B72" s="146"/>
      <c r="C72" s="146"/>
      <c r="D72" s="146"/>
      <c r="E72" s="146"/>
      <c r="F72" s="146"/>
      <c r="G72" s="146"/>
      <c r="H72" s="213"/>
      <c r="I72" s="95"/>
    </row>
    <row r="73" customFormat="false" ht="15" hidden="true" customHeight="true" outlineLevel="0" collapsed="false">
      <c r="B73" s="146"/>
      <c r="C73" s="146"/>
      <c r="D73" s="146"/>
      <c r="E73" s="146"/>
      <c r="F73" s="146"/>
      <c r="G73" s="146"/>
      <c r="H73" s="213"/>
      <c r="I73" s="95"/>
    </row>
    <row r="74" customFormat="false" ht="15" hidden="true" customHeight="true" outlineLevel="0" collapsed="false">
      <c r="B74" s="146"/>
      <c r="C74" s="146"/>
      <c r="D74" s="146"/>
      <c r="E74" s="146"/>
      <c r="F74" s="146"/>
      <c r="G74" s="146"/>
      <c r="H74" s="213"/>
      <c r="I74" s="95"/>
    </row>
    <row r="75" customFormat="false" ht="15" hidden="true" customHeight="true" outlineLevel="0" collapsed="false">
      <c r="B75" s="146"/>
      <c r="C75" s="146"/>
      <c r="D75" s="146"/>
      <c r="E75" s="146"/>
      <c r="F75" s="146"/>
      <c r="G75" s="146"/>
      <c r="H75" s="213"/>
      <c r="I75" s="95"/>
    </row>
    <row r="76" customFormat="false" ht="15" hidden="true" customHeight="true" outlineLevel="0" collapsed="false">
      <c r="B76" s="146"/>
      <c r="C76" s="146"/>
      <c r="D76" s="146"/>
      <c r="E76" s="146"/>
      <c r="F76" s="146"/>
      <c r="G76" s="146"/>
      <c r="H76" s="213"/>
      <c r="I76" s="95"/>
    </row>
    <row r="77" customFormat="false" ht="15" hidden="true" customHeight="true" outlineLevel="0" collapsed="false">
      <c r="B77" s="146"/>
      <c r="C77" s="146"/>
      <c r="D77" s="146"/>
      <c r="E77" s="146"/>
      <c r="F77" s="146"/>
      <c r="G77" s="146"/>
      <c r="H77" s="213"/>
      <c r="I77" s="95"/>
    </row>
    <row r="78" customFormat="false" ht="15" hidden="true" customHeight="true" outlineLevel="0" collapsed="false">
      <c r="B78" s="146"/>
      <c r="C78" s="146"/>
      <c r="D78" s="146"/>
      <c r="E78" s="146"/>
      <c r="F78" s="146"/>
      <c r="G78" s="146"/>
      <c r="H78" s="213"/>
      <c r="I78" s="95"/>
    </row>
    <row r="79" customFormat="false" ht="15" hidden="true" customHeight="true" outlineLevel="0" collapsed="false">
      <c r="B79" s="146"/>
      <c r="C79" s="146"/>
      <c r="D79" s="146"/>
      <c r="E79" s="146"/>
      <c r="F79" s="146"/>
      <c r="G79" s="146"/>
      <c r="H79" s="213"/>
      <c r="I79" s="95"/>
    </row>
    <row r="80" customFormat="false" ht="15" hidden="true" customHeight="true" outlineLevel="0" collapsed="false">
      <c r="B80" s="146"/>
      <c r="C80" s="146"/>
      <c r="D80" s="146"/>
      <c r="E80" s="146"/>
      <c r="F80" s="146"/>
      <c r="G80" s="146"/>
      <c r="H80" s="213"/>
      <c r="I80" s="95"/>
    </row>
    <row r="81" customFormat="false" ht="15" hidden="true" customHeight="true" outlineLevel="0" collapsed="false">
      <c r="B81" s="146"/>
      <c r="C81" s="146"/>
      <c r="D81" s="146"/>
      <c r="E81" s="146"/>
      <c r="F81" s="146"/>
      <c r="G81" s="146"/>
      <c r="H81" s="213"/>
      <c r="I81" s="95"/>
    </row>
    <row r="82" customFormat="false" ht="15" hidden="true" customHeight="true" outlineLevel="0" collapsed="false">
      <c r="B82" s="146"/>
      <c r="C82" s="146"/>
      <c r="D82" s="146"/>
      <c r="E82" s="146"/>
      <c r="F82" s="146"/>
      <c r="G82" s="146"/>
      <c r="H82" s="213"/>
      <c r="I82" s="95"/>
    </row>
    <row r="83" customFormat="false" ht="15" hidden="true" customHeight="true" outlineLevel="0" collapsed="false">
      <c r="B83" s="146"/>
      <c r="C83" s="146"/>
      <c r="D83" s="146"/>
      <c r="E83" s="146"/>
      <c r="F83" s="146"/>
      <c r="G83" s="146"/>
      <c r="H83" s="213"/>
      <c r="I83" s="95"/>
    </row>
    <row r="84" customFormat="false" ht="15" hidden="true" customHeight="true" outlineLevel="0" collapsed="false">
      <c r="B84" s="146"/>
      <c r="C84" s="146"/>
      <c r="D84" s="146"/>
      <c r="E84" s="146"/>
      <c r="F84" s="146"/>
      <c r="G84" s="146"/>
      <c r="H84" s="213"/>
      <c r="I84" s="95"/>
    </row>
    <row r="85" customFormat="false" ht="15" hidden="true" customHeight="true" outlineLevel="0" collapsed="false">
      <c r="B85" s="146"/>
      <c r="C85" s="146"/>
      <c r="D85" s="146"/>
      <c r="E85" s="146"/>
      <c r="F85" s="146"/>
      <c r="G85" s="146"/>
      <c r="H85" s="213"/>
      <c r="I85" s="95"/>
    </row>
    <row r="86" customFormat="false" ht="15" hidden="true" customHeight="true" outlineLevel="0" collapsed="false">
      <c r="B86" s="246"/>
      <c r="C86" s="146"/>
      <c r="D86" s="146"/>
      <c r="E86" s="146"/>
      <c r="F86" s="146"/>
      <c r="G86" s="146"/>
      <c r="H86" s="213"/>
      <c r="I86" s="95"/>
    </row>
    <row r="87" customFormat="false" ht="15" hidden="true" customHeight="true" outlineLevel="0" collapsed="false">
      <c r="B87" s="146"/>
      <c r="C87" s="146"/>
      <c r="D87" s="146"/>
      <c r="E87" s="146"/>
      <c r="F87" s="146"/>
      <c r="G87" s="146"/>
      <c r="H87" s="213"/>
      <c r="I87" s="95"/>
    </row>
    <row r="88" customFormat="false" ht="15" hidden="true" customHeight="true" outlineLevel="0" collapsed="false">
      <c r="B88" s="146"/>
      <c r="C88" s="146"/>
      <c r="D88" s="146"/>
      <c r="E88" s="146"/>
      <c r="F88" s="146"/>
      <c r="G88" s="146"/>
      <c r="H88" s="213"/>
      <c r="I88" s="95"/>
    </row>
    <row r="89" customFormat="false" ht="15" hidden="true" customHeight="true" outlineLevel="0" collapsed="false">
      <c r="B89" s="146"/>
      <c r="C89" s="146"/>
      <c r="D89" s="146"/>
      <c r="E89" s="146"/>
      <c r="F89" s="146"/>
      <c r="G89" s="146"/>
      <c r="H89" s="213"/>
      <c r="I89" s="95"/>
    </row>
    <row r="90" customFormat="false" ht="15" hidden="true" customHeight="true" outlineLevel="0" collapsed="false">
      <c r="B90" s="146"/>
      <c r="C90" s="146"/>
      <c r="D90" s="146"/>
      <c r="E90" s="146"/>
      <c r="F90" s="146"/>
      <c r="G90" s="146"/>
      <c r="H90" s="213"/>
      <c r="I90" s="95"/>
    </row>
    <row r="91" customFormat="false" ht="15" hidden="true" customHeight="true" outlineLevel="0" collapsed="false">
      <c r="B91" s="146"/>
      <c r="C91" s="146"/>
      <c r="D91" s="146"/>
      <c r="E91" s="146"/>
      <c r="F91" s="146"/>
      <c r="G91" s="146"/>
      <c r="H91" s="213"/>
      <c r="I91" s="95"/>
    </row>
    <row r="92" customFormat="false" ht="15" hidden="true" customHeight="true" outlineLevel="0" collapsed="false">
      <c r="B92" s="146"/>
      <c r="C92" s="146"/>
      <c r="D92" s="146"/>
      <c r="E92" s="146"/>
      <c r="F92" s="146"/>
      <c r="G92" s="246"/>
      <c r="H92" s="213"/>
      <c r="I92" s="95"/>
    </row>
    <row r="93" customFormat="false" ht="15" hidden="true" customHeight="true" outlineLevel="0" collapsed="false">
      <c r="B93" s="146"/>
      <c r="C93" s="146"/>
      <c r="D93" s="146"/>
      <c r="E93" s="146"/>
      <c r="F93" s="146"/>
      <c r="G93" s="146"/>
      <c r="H93" s="213"/>
      <c r="I93" s="95"/>
    </row>
    <row r="94" customFormat="false" ht="15" hidden="true" customHeight="true" outlineLevel="0" collapsed="false">
      <c r="B94" s="146"/>
      <c r="C94" s="146"/>
      <c r="D94" s="146"/>
      <c r="E94" s="146"/>
      <c r="F94" s="146"/>
      <c r="G94" s="146"/>
      <c r="H94" s="213"/>
      <c r="I94" s="95"/>
    </row>
    <row r="95" customFormat="false" ht="15" hidden="true" customHeight="true" outlineLevel="0" collapsed="false">
      <c r="B95" s="146"/>
      <c r="C95" s="146"/>
      <c r="D95" s="146"/>
      <c r="E95" s="146"/>
      <c r="F95" s="146"/>
      <c r="G95" s="146"/>
      <c r="H95" s="213"/>
      <c r="I95" s="95"/>
    </row>
    <row r="96" customFormat="false" ht="15" hidden="true" customHeight="true" outlineLevel="0" collapsed="false">
      <c r="B96" s="146"/>
      <c r="C96" s="146"/>
      <c r="D96" s="146"/>
      <c r="E96" s="146"/>
      <c r="F96" s="146"/>
      <c r="G96" s="146"/>
      <c r="H96" s="213"/>
      <c r="I96" s="95"/>
    </row>
    <row r="97" customFormat="false" ht="15" hidden="true" customHeight="true" outlineLevel="0" collapsed="false">
      <c r="B97" s="146"/>
      <c r="C97" s="146"/>
      <c r="D97" s="146"/>
      <c r="E97" s="146"/>
      <c r="F97" s="146"/>
      <c r="G97" s="146"/>
      <c r="H97" s="213"/>
      <c r="I97" s="95"/>
    </row>
    <row r="98" customFormat="false" ht="15" hidden="true" customHeight="true" outlineLevel="0" collapsed="false">
      <c r="B98" s="146"/>
      <c r="C98" s="146"/>
      <c r="D98" s="146"/>
      <c r="E98" s="146"/>
      <c r="F98" s="146"/>
      <c r="G98" s="146"/>
      <c r="H98" s="213"/>
      <c r="I98" s="95"/>
    </row>
    <row r="99" customFormat="false" ht="15" hidden="true" customHeight="true" outlineLevel="0" collapsed="false">
      <c r="B99" s="146"/>
      <c r="C99" s="146"/>
      <c r="D99" s="146"/>
      <c r="E99" s="146"/>
      <c r="F99" s="146"/>
      <c r="G99" s="146"/>
      <c r="H99" s="213"/>
      <c r="I99" s="95"/>
    </row>
    <row r="100" customFormat="false" ht="15" hidden="true" customHeight="true" outlineLevel="0" collapsed="false">
      <c r="B100" s="146"/>
      <c r="C100" s="146"/>
      <c r="D100" s="146"/>
      <c r="E100" s="146"/>
      <c r="F100" s="146"/>
      <c r="G100" s="146"/>
      <c r="H100" s="213"/>
      <c r="I100" s="95"/>
    </row>
    <row r="101" customFormat="false" ht="15" hidden="true" customHeight="true" outlineLevel="0" collapsed="false">
      <c r="B101" s="146"/>
      <c r="C101" s="146"/>
      <c r="D101" s="146"/>
      <c r="E101" s="146"/>
      <c r="F101" s="146"/>
      <c r="G101" s="146"/>
      <c r="H101" s="213"/>
      <c r="I101" s="95"/>
    </row>
    <row r="102" customFormat="false" ht="15" hidden="true" customHeight="true" outlineLevel="0" collapsed="false">
      <c r="B102" s="146"/>
      <c r="C102" s="146"/>
      <c r="D102" s="146"/>
      <c r="E102" s="146"/>
      <c r="F102" s="146"/>
      <c r="G102" s="146"/>
      <c r="H102" s="213"/>
      <c r="I102" s="95"/>
    </row>
    <row r="103" customFormat="false" ht="15" hidden="true" customHeight="true" outlineLevel="0" collapsed="false">
      <c r="B103" s="146"/>
      <c r="C103" s="146"/>
      <c r="D103" s="146"/>
      <c r="E103" s="146"/>
      <c r="F103" s="146"/>
      <c r="G103" s="146"/>
      <c r="H103" s="213"/>
      <c r="I103" s="95"/>
    </row>
    <row r="104" customFormat="false" ht="15" hidden="true" customHeight="true" outlineLevel="0" collapsed="false">
      <c r="B104" s="146"/>
      <c r="C104" s="146"/>
      <c r="D104" s="146"/>
      <c r="E104" s="146"/>
      <c r="F104" s="146"/>
      <c r="G104" s="146"/>
      <c r="H104" s="213"/>
      <c r="I104" s="95"/>
    </row>
    <row r="105" s="254" customFormat="true" ht="15" hidden="false" customHeight="true" outlineLevel="0" collapsed="false">
      <c r="A105" s="247"/>
      <c r="B105" s="248"/>
      <c r="C105" s="248"/>
      <c r="D105" s="249"/>
      <c r="E105" s="239"/>
      <c r="F105" s="250"/>
      <c r="G105" s="251"/>
      <c r="H105" s="252"/>
      <c r="I105" s="253"/>
    </row>
    <row r="106" customFormat="false" ht="16.5" hidden="false" customHeight="false" outlineLevel="0" collapsed="false">
      <c r="B106" s="98"/>
      <c r="C106" s="98"/>
      <c r="D106" s="98"/>
      <c r="E106" s="98"/>
      <c r="F106" s="140" t="s">
        <v>179</v>
      </c>
      <c r="G106" s="98"/>
      <c r="H106" s="17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36" hidden="false" customHeight="true" outlineLevel="0" collapsed="false">
      <c r="A107" s="94" t="s">
        <v>192</v>
      </c>
      <c r="B107" s="182" t="s">
        <v>193</v>
      </c>
      <c r="C107" s="182"/>
      <c r="D107" s="182"/>
      <c r="E107" s="182"/>
      <c r="F107" s="143" t="n">
        <v>0</v>
      </c>
      <c r="G107" s="200" t="str">
        <f aca="false">IF(F107="","RISPOSTA OBBLIGATORIA","")</f>
        <v/>
      </c>
      <c r="H107" s="20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6.5" hidden="false" customHeight="false" outlineLevel="0" collapsed="false">
      <c r="B108" s="98"/>
      <c r="C108" s="98"/>
      <c r="D108" s="98"/>
      <c r="E108" s="98"/>
      <c r="F108" s="98"/>
      <c r="G108" s="98"/>
      <c r="H108" s="17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6.5" hidden="false" customHeight="false" outlineLevel="0" collapsed="false">
      <c r="B109" s="98"/>
      <c r="C109" s="98"/>
      <c r="D109" s="98"/>
      <c r="E109" s="98"/>
      <c r="F109" s="140" t="s">
        <v>179</v>
      </c>
      <c r="G109" s="98"/>
      <c r="H109" s="17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36" hidden="false" customHeight="true" outlineLevel="0" collapsed="false">
      <c r="A110" s="94" t="s">
        <v>194</v>
      </c>
      <c r="B110" s="182" t="s">
        <v>195</v>
      </c>
      <c r="C110" s="182"/>
      <c r="D110" s="182"/>
      <c r="E110" s="182"/>
      <c r="F110" s="143" t="n">
        <v>0</v>
      </c>
      <c r="G110" s="200" t="str">
        <f aca="false">IF(F110="","RISPOSTA OBBLIGATORIA","")</f>
        <v/>
      </c>
      <c r="H110" s="20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6.5" hidden="false" customHeight="false" outlineLevel="0" collapsed="false">
      <c r="B111" s="98"/>
      <c r="C111" s="98"/>
      <c r="D111" s="98"/>
      <c r="E111" s="98"/>
      <c r="F111" s="98"/>
      <c r="G111" s="98"/>
      <c r="H111" s="17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6.5" hidden="false" customHeight="false" outlineLevel="0" collapsed="false">
      <c r="B112" s="98"/>
      <c r="C112" s="98"/>
      <c r="D112" s="98"/>
      <c r="E112" s="98"/>
      <c r="F112" s="140" t="s">
        <v>179</v>
      </c>
      <c r="G112" s="98"/>
      <c r="H112" s="17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36" hidden="false" customHeight="true" outlineLevel="0" collapsed="false">
      <c r="A113" s="94" t="s">
        <v>196</v>
      </c>
      <c r="B113" s="182" t="s">
        <v>197</v>
      </c>
      <c r="C113" s="182"/>
      <c r="D113" s="182"/>
      <c r="E113" s="182"/>
      <c r="F113" s="143" t="n">
        <v>0</v>
      </c>
      <c r="G113" s="200" t="str">
        <f aca="false">IF(F113="","RISPOSTA OBBLIGATORIA","")</f>
        <v/>
      </c>
      <c r="H113" s="20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5" hidden="true" customHeight="true" outlineLevel="0" collapsed="false">
      <c r="B114" s="205"/>
      <c r="C114" s="205"/>
      <c r="D114" s="205"/>
      <c r="E114" s="205"/>
      <c r="F114" s="205"/>
      <c r="G114" s="208"/>
      <c r="H114" s="241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5" hidden="true" customHeight="true" outlineLevel="0" collapsed="false">
      <c r="B115" s="205"/>
      <c r="C115" s="205"/>
      <c r="D115" s="205"/>
      <c r="E115" s="205"/>
      <c r="F115" s="205"/>
      <c r="G115" s="208"/>
      <c r="H115" s="241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5" hidden="true" customHeight="true" outlineLevel="0" collapsed="false">
      <c r="B116" s="205"/>
      <c r="C116" s="205"/>
      <c r="D116" s="205"/>
      <c r="E116" s="205"/>
      <c r="F116" s="205"/>
      <c r="G116" s="208"/>
      <c r="H116" s="241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5" hidden="true" customHeight="true" outlineLevel="0" collapsed="false">
      <c r="B117" s="205"/>
      <c r="C117" s="205"/>
      <c r="D117" s="205"/>
      <c r="E117" s="205"/>
      <c r="F117" s="205"/>
      <c r="G117" s="208"/>
      <c r="H117" s="241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5" hidden="true" customHeight="true" outlineLevel="0" collapsed="false">
      <c r="B118" s="205"/>
      <c r="C118" s="205"/>
      <c r="D118" s="205"/>
      <c r="E118" s="205"/>
      <c r="F118" s="205"/>
      <c r="G118" s="208"/>
      <c r="H118" s="241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5" hidden="true" customHeight="true" outlineLevel="0" collapsed="false">
      <c r="B119" s="205"/>
      <c r="C119" s="205"/>
      <c r="D119" s="205"/>
      <c r="E119" s="205"/>
      <c r="F119" s="205"/>
      <c r="G119" s="208"/>
      <c r="H119" s="241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5.6" hidden="true" customHeight="true" outlineLevel="0" collapsed="false">
      <c r="B120" s="146"/>
      <c r="C120" s="146"/>
      <c r="D120" s="146"/>
      <c r="E120" s="146"/>
      <c r="F120" s="146"/>
      <c r="G120" s="146"/>
      <c r="H120" s="213"/>
      <c r="I120" s="95"/>
    </row>
    <row r="121" customFormat="false" ht="15" hidden="true" customHeight="true" outlineLevel="0" collapsed="false">
      <c r="B121" s="98"/>
      <c r="C121" s="98"/>
      <c r="D121" s="98"/>
      <c r="E121" s="98"/>
      <c r="F121" s="140"/>
      <c r="G121" s="98"/>
      <c r="H121" s="170"/>
      <c r="I121" s="201"/>
    </row>
    <row r="122" customFormat="false" ht="49.15" hidden="true" customHeight="true" outlineLevel="0" collapsed="false">
      <c r="A122" s="210" t="s">
        <v>202</v>
      </c>
      <c r="B122" s="198" t="s">
        <v>224</v>
      </c>
      <c r="C122" s="198"/>
      <c r="D122" s="198"/>
      <c r="E122" s="198"/>
      <c r="F122" s="218" t="s">
        <v>225</v>
      </c>
      <c r="G122" s="242"/>
      <c r="H122" s="178" t="str">
        <f aca="false">IF(I122=0,"RISPOSTA OBBLIGATORIA","")</f>
        <v/>
      </c>
      <c r="I122" s="255" t="str">
        <f aca="false">IF(F122="si",1,IF(F122="no",2,IF(F122="non tenuto","x",0)))</f>
        <v>x</v>
      </c>
    </row>
    <row r="123" customFormat="false" ht="15" hidden="true" customHeight="true" outlineLevel="0" collapsed="false">
      <c r="A123" s="210"/>
      <c r="B123" s="256"/>
      <c r="C123" s="256"/>
      <c r="D123" s="256"/>
      <c r="E123" s="256"/>
      <c r="F123" s="256"/>
      <c r="G123" s="257"/>
      <c r="H123" s="258"/>
      <c r="I123" s="255"/>
    </row>
    <row r="124" customFormat="false" ht="15" hidden="true" customHeight="true" outlineLevel="0" collapsed="false">
      <c r="A124" s="210"/>
      <c r="B124" s="256"/>
      <c r="C124" s="256"/>
      <c r="D124" s="256"/>
      <c r="E124" s="256"/>
      <c r="F124" s="256"/>
      <c r="G124" s="257"/>
      <c r="H124" s="258"/>
      <c r="I124" s="255"/>
    </row>
    <row r="125" customFormat="false" ht="15" hidden="true" customHeight="true" outlineLevel="0" collapsed="false">
      <c r="A125" s="210"/>
      <c r="B125" s="256"/>
      <c r="C125" s="256"/>
      <c r="D125" s="256"/>
      <c r="E125" s="256"/>
      <c r="F125" s="256"/>
      <c r="G125" s="257"/>
      <c r="H125" s="258"/>
      <c r="I125" s="255"/>
    </row>
    <row r="126" customFormat="false" ht="15" hidden="true" customHeight="true" outlineLevel="0" collapsed="false">
      <c r="A126" s="210"/>
      <c r="B126" s="256"/>
      <c r="C126" s="256"/>
      <c r="D126" s="256"/>
      <c r="E126" s="256"/>
      <c r="F126" s="256"/>
      <c r="G126" s="257"/>
      <c r="H126" s="258"/>
      <c r="I126" s="255"/>
    </row>
    <row r="127" customFormat="false" ht="15" hidden="true" customHeight="true" outlineLevel="0" collapsed="false">
      <c r="A127" s="210"/>
      <c r="B127" s="256"/>
      <c r="C127" s="256"/>
      <c r="D127" s="256"/>
      <c r="E127" s="256"/>
      <c r="F127" s="256"/>
      <c r="G127" s="257"/>
      <c r="H127" s="258"/>
      <c r="I127" s="255"/>
    </row>
    <row r="128" customFormat="false" ht="15" hidden="true" customHeight="true" outlineLevel="0" collapsed="false">
      <c r="A128" s="210"/>
      <c r="B128" s="256"/>
      <c r="C128" s="256"/>
      <c r="D128" s="256"/>
      <c r="E128" s="256"/>
      <c r="F128" s="256"/>
      <c r="G128" s="257"/>
      <c r="H128" s="258"/>
      <c r="I128" s="255"/>
    </row>
    <row r="129" customFormat="false" ht="15" hidden="false" customHeight="true" outlineLevel="0" collapsed="false">
      <c r="B129" s="146"/>
      <c r="C129" s="146"/>
      <c r="D129" s="146"/>
      <c r="E129" s="146"/>
      <c r="F129" s="146"/>
      <c r="G129" s="146"/>
      <c r="H129" s="213"/>
      <c r="I129" s="95"/>
    </row>
    <row r="130" customFormat="false" ht="15" hidden="false" customHeight="true" outlineLevel="0" collapsed="false">
      <c r="B130" s="230" t="s">
        <v>211</v>
      </c>
      <c r="C130" s="230"/>
      <c r="D130" s="230"/>
      <c r="E130" s="143"/>
      <c r="F130" s="231" t="str">
        <f aca="false">IF(E130:E179=0,"RISPOSTA OBBLIGATORIA","")</f>
        <v>RISPOSTA OBBLIGATORIA</v>
      </c>
      <c r="G130" s="231"/>
      <c r="H130" s="231"/>
      <c r="I130" s="95"/>
    </row>
    <row r="131" customFormat="false" ht="15" hidden="false" customHeight="true" outlineLevel="0" collapsed="false">
      <c r="B131" s="230"/>
      <c r="C131" s="230"/>
      <c r="D131" s="230"/>
      <c r="E131" s="232"/>
      <c r="F131" s="231"/>
      <c r="G131" s="231"/>
      <c r="H131" s="231"/>
      <c r="I131" s="74"/>
    </row>
    <row r="132" customFormat="false" ht="15" hidden="false" customHeight="true" outlineLevel="0" collapsed="false">
      <c r="A132" s="180"/>
      <c r="B132" s="230"/>
      <c r="C132" s="230"/>
      <c r="D132" s="230"/>
      <c r="E132" s="232"/>
      <c r="F132" s="231"/>
      <c r="G132" s="231"/>
      <c r="H132" s="231"/>
      <c r="I132" s="74"/>
    </row>
    <row r="133" customFormat="false" ht="15" hidden="false" customHeight="true" outlineLevel="0" collapsed="false">
      <c r="A133" s="180"/>
      <c r="B133" s="230"/>
      <c r="C133" s="230"/>
      <c r="D133" s="230"/>
      <c r="E133" s="232"/>
      <c r="F133" s="231"/>
      <c r="G133" s="231"/>
      <c r="H133" s="231"/>
      <c r="I133" s="74"/>
    </row>
    <row r="134" customFormat="false" ht="15" hidden="false" customHeight="true" outlineLevel="0" collapsed="false">
      <c r="A134" s="180"/>
      <c r="B134" s="230"/>
      <c r="C134" s="230"/>
      <c r="D134" s="230"/>
      <c r="E134" s="232"/>
      <c r="F134" s="231"/>
      <c r="G134" s="231"/>
      <c r="H134" s="231"/>
      <c r="I134" s="74"/>
    </row>
    <row r="135" customFormat="false" ht="15" hidden="false" customHeight="true" outlineLevel="0" collapsed="false">
      <c r="A135" s="180"/>
      <c r="B135" s="230"/>
      <c r="C135" s="230"/>
      <c r="D135" s="230"/>
      <c r="E135" s="232"/>
      <c r="F135" s="231"/>
      <c r="G135" s="231"/>
      <c r="H135" s="231"/>
      <c r="I135" s="74"/>
    </row>
    <row r="136" customFormat="false" ht="15" hidden="false" customHeight="true" outlineLevel="0" collapsed="false">
      <c r="A136" s="180"/>
      <c r="B136" s="230"/>
      <c r="C136" s="230"/>
      <c r="D136" s="230"/>
      <c r="E136" s="232"/>
      <c r="F136" s="231"/>
      <c r="G136" s="231"/>
      <c r="H136" s="231"/>
      <c r="I136" s="74"/>
    </row>
    <row r="137" customFormat="false" ht="15" hidden="false" customHeight="true" outlineLevel="0" collapsed="false">
      <c r="A137" s="180"/>
      <c r="B137" s="230"/>
      <c r="C137" s="230"/>
      <c r="D137" s="230"/>
      <c r="E137" s="232"/>
      <c r="F137" s="231"/>
      <c r="G137" s="231"/>
      <c r="H137" s="231"/>
      <c r="I137" s="74"/>
    </row>
    <row r="138" customFormat="false" ht="15" hidden="false" customHeight="true" outlineLevel="0" collapsed="false">
      <c r="A138" s="180"/>
      <c r="B138" s="230"/>
      <c r="C138" s="230"/>
      <c r="D138" s="230"/>
      <c r="E138" s="232"/>
      <c r="F138" s="231"/>
      <c r="G138" s="231"/>
      <c r="H138" s="231"/>
      <c r="I138" s="74"/>
    </row>
    <row r="139" customFormat="false" ht="15" hidden="false" customHeight="true" outlineLevel="0" collapsed="false">
      <c r="A139" s="180"/>
      <c r="B139" s="230"/>
      <c r="C139" s="230"/>
      <c r="D139" s="230"/>
      <c r="E139" s="232"/>
      <c r="F139" s="231"/>
      <c r="G139" s="231"/>
      <c r="H139" s="231"/>
      <c r="I139" s="74"/>
    </row>
    <row r="140" customFormat="false" ht="15" hidden="false" customHeight="true" outlineLevel="0" collapsed="false">
      <c r="A140" s="180"/>
      <c r="B140" s="230"/>
      <c r="C140" s="230"/>
      <c r="D140" s="230"/>
      <c r="E140" s="232"/>
      <c r="F140" s="231"/>
      <c r="G140" s="231"/>
      <c r="H140" s="231"/>
      <c r="I140" s="74"/>
    </row>
    <row r="141" customFormat="false" ht="15" hidden="false" customHeight="true" outlineLevel="0" collapsed="false">
      <c r="A141" s="180"/>
      <c r="B141" s="230"/>
      <c r="C141" s="230"/>
      <c r="D141" s="230"/>
      <c r="E141" s="232"/>
      <c r="F141" s="231"/>
      <c r="G141" s="231"/>
      <c r="H141" s="231"/>
      <c r="I141" s="74"/>
    </row>
    <row r="142" customFormat="false" ht="15" hidden="false" customHeight="true" outlineLevel="0" collapsed="false">
      <c r="A142" s="180"/>
      <c r="B142" s="230"/>
      <c r="C142" s="230"/>
      <c r="D142" s="230"/>
      <c r="E142" s="232"/>
      <c r="F142" s="231"/>
      <c r="G142" s="231"/>
      <c r="H142" s="231"/>
      <c r="I142" s="74"/>
    </row>
    <row r="143" customFormat="false" ht="15" hidden="false" customHeight="true" outlineLevel="0" collapsed="false">
      <c r="A143" s="180"/>
      <c r="B143" s="230"/>
      <c r="C143" s="230"/>
      <c r="D143" s="230"/>
      <c r="E143" s="232"/>
      <c r="F143" s="231"/>
      <c r="G143" s="231"/>
      <c r="H143" s="231"/>
      <c r="I143" s="74"/>
    </row>
    <row r="144" customFormat="false" ht="15" hidden="false" customHeight="true" outlineLevel="0" collapsed="false">
      <c r="A144" s="180"/>
      <c r="B144" s="230"/>
      <c r="C144" s="230"/>
      <c r="D144" s="230"/>
      <c r="E144" s="232"/>
      <c r="F144" s="231"/>
      <c r="G144" s="231"/>
      <c r="H144" s="231"/>
      <c r="I144" s="74"/>
    </row>
    <row r="145" customFormat="false" ht="15" hidden="false" customHeight="true" outlineLevel="0" collapsed="false">
      <c r="A145" s="180"/>
      <c r="B145" s="230"/>
      <c r="C145" s="230"/>
      <c r="D145" s="230"/>
      <c r="E145" s="232"/>
      <c r="F145" s="231"/>
      <c r="G145" s="231"/>
      <c r="H145" s="231"/>
      <c r="I145" s="74"/>
    </row>
    <row r="146" customFormat="false" ht="15" hidden="false" customHeight="true" outlineLevel="0" collapsed="false">
      <c r="A146" s="180"/>
      <c r="B146" s="230"/>
      <c r="C146" s="230"/>
      <c r="D146" s="230"/>
      <c r="E146" s="232"/>
      <c r="F146" s="231"/>
      <c r="G146" s="231"/>
      <c r="H146" s="231"/>
      <c r="I146" s="74"/>
    </row>
    <row r="147" customFormat="false" ht="15" hidden="false" customHeight="true" outlineLevel="0" collapsed="false">
      <c r="A147" s="180"/>
      <c r="B147" s="230"/>
      <c r="C147" s="230"/>
      <c r="D147" s="230"/>
      <c r="E147" s="232"/>
      <c r="F147" s="231"/>
      <c r="G147" s="231"/>
      <c r="H147" s="231"/>
      <c r="I147" s="74"/>
    </row>
    <row r="148" customFormat="false" ht="15" hidden="false" customHeight="true" outlineLevel="0" collapsed="false">
      <c r="A148" s="180"/>
      <c r="B148" s="230"/>
      <c r="C148" s="230"/>
      <c r="D148" s="230"/>
      <c r="E148" s="232"/>
      <c r="F148" s="231"/>
      <c r="G148" s="231"/>
      <c r="H148" s="231"/>
      <c r="I148" s="74"/>
    </row>
    <row r="149" customFormat="false" ht="15" hidden="false" customHeight="true" outlineLevel="0" collapsed="false">
      <c r="A149" s="180"/>
      <c r="B149" s="230"/>
      <c r="C149" s="230"/>
      <c r="D149" s="230"/>
      <c r="E149" s="232"/>
      <c r="F149" s="231"/>
      <c r="G149" s="231"/>
      <c r="H149" s="231"/>
      <c r="I149" s="74"/>
    </row>
    <row r="150" customFormat="false" ht="15" hidden="false" customHeight="true" outlineLevel="0" collapsed="false">
      <c r="A150" s="180"/>
      <c r="B150" s="230"/>
      <c r="C150" s="230"/>
      <c r="D150" s="230"/>
      <c r="E150" s="232"/>
      <c r="F150" s="231"/>
      <c r="G150" s="231"/>
      <c r="H150" s="231"/>
      <c r="I150" s="74"/>
    </row>
    <row r="151" customFormat="false" ht="15" hidden="false" customHeight="true" outlineLevel="0" collapsed="false">
      <c r="A151" s="180"/>
      <c r="B151" s="230"/>
      <c r="C151" s="230"/>
      <c r="D151" s="230"/>
      <c r="E151" s="232"/>
      <c r="F151" s="231"/>
      <c r="G151" s="231"/>
      <c r="H151" s="231"/>
      <c r="I151" s="74"/>
    </row>
    <row r="152" customFormat="false" ht="15" hidden="false" customHeight="true" outlineLevel="0" collapsed="false">
      <c r="A152" s="180"/>
      <c r="B152" s="230"/>
      <c r="C152" s="230"/>
      <c r="D152" s="230"/>
      <c r="E152" s="232"/>
      <c r="F152" s="231"/>
      <c r="G152" s="231"/>
      <c r="H152" s="231"/>
      <c r="I152" s="74"/>
    </row>
    <row r="153" customFormat="false" ht="15" hidden="false" customHeight="true" outlineLevel="0" collapsed="false">
      <c r="A153" s="180"/>
      <c r="B153" s="230"/>
      <c r="C153" s="230"/>
      <c r="D153" s="230"/>
      <c r="E153" s="232"/>
      <c r="F153" s="231"/>
      <c r="G153" s="231"/>
      <c r="H153" s="231"/>
      <c r="I153" s="74"/>
    </row>
    <row r="154" customFormat="false" ht="15" hidden="false" customHeight="true" outlineLevel="0" collapsed="false">
      <c r="A154" s="180"/>
      <c r="B154" s="230"/>
      <c r="C154" s="230"/>
      <c r="D154" s="230"/>
      <c r="E154" s="232"/>
      <c r="F154" s="231"/>
      <c r="G154" s="231"/>
      <c r="H154" s="231"/>
      <c r="I154" s="74"/>
    </row>
    <row r="155" customFormat="false" ht="15" hidden="false" customHeight="true" outlineLevel="0" collapsed="false">
      <c r="A155" s="180"/>
      <c r="B155" s="230"/>
      <c r="C155" s="230"/>
      <c r="D155" s="230"/>
      <c r="E155" s="232"/>
      <c r="F155" s="231"/>
      <c r="G155" s="231"/>
      <c r="H155" s="231"/>
      <c r="I155" s="74"/>
    </row>
    <row r="156" customFormat="false" ht="15" hidden="false" customHeight="true" outlineLevel="0" collapsed="false">
      <c r="A156" s="180"/>
      <c r="B156" s="230"/>
      <c r="C156" s="230"/>
      <c r="D156" s="230"/>
      <c r="E156" s="232"/>
      <c r="F156" s="231"/>
      <c r="G156" s="231"/>
      <c r="H156" s="231"/>
      <c r="I156" s="74"/>
    </row>
    <row r="157" customFormat="false" ht="15" hidden="false" customHeight="true" outlineLevel="0" collapsed="false">
      <c r="A157" s="180"/>
      <c r="B157" s="230"/>
      <c r="C157" s="230"/>
      <c r="D157" s="230"/>
      <c r="E157" s="232"/>
      <c r="F157" s="231"/>
      <c r="G157" s="231"/>
      <c r="H157" s="231"/>
      <c r="I157" s="74"/>
    </row>
    <row r="158" customFormat="false" ht="15" hidden="false" customHeight="true" outlineLevel="0" collapsed="false">
      <c r="A158" s="180"/>
      <c r="B158" s="230"/>
      <c r="C158" s="230"/>
      <c r="D158" s="230"/>
      <c r="E158" s="232"/>
      <c r="F158" s="231"/>
      <c r="G158" s="231"/>
      <c r="H158" s="231"/>
      <c r="I158" s="74"/>
    </row>
    <row r="159" customFormat="false" ht="15" hidden="false" customHeight="true" outlineLevel="0" collapsed="false">
      <c r="A159" s="180"/>
      <c r="B159" s="230"/>
      <c r="C159" s="230"/>
      <c r="D159" s="230"/>
      <c r="E159" s="232"/>
      <c r="F159" s="231"/>
      <c r="G159" s="231"/>
      <c r="H159" s="231"/>
      <c r="I159" s="74"/>
    </row>
    <row r="160" customFormat="false" ht="15" hidden="false" customHeight="true" outlineLevel="0" collapsed="false">
      <c r="A160" s="180"/>
      <c r="B160" s="230"/>
      <c r="C160" s="230"/>
      <c r="D160" s="230"/>
      <c r="E160" s="232"/>
      <c r="F160" s="231"/>
      <c r="G160" s="231"/>
      <c r="H160" s="231"/>
      <c r="I160" s="74"/>
    </row>
    <row r="161" customFormat="false" ht="15" hidden="false" customHeight="true" outlineLevel="0" collapsed="false">
      <c r="A161" s="180"/>
      <c r="B161" s="230"/>
      <c r="C161" s="230"/>
      <c r="D161" s="230"/>
      <c r="E161" s="232"/>
      <c r="F161" s="231"/>
      <c r="G161" s="231"/>
      <c r="H161" s="231"/>
      <c r="I161" s="74"/>
    </row>
    <row r="162" customFormat="false" ht="15" hidden="false" customHeight="true" outlineLevel="0" collapsed="false">
      <c r="A162" s="180"/>
      <c r="B162" s="230"/>
      <c r="C162" s="230"/>
      <c r="D162" s="230"/>
      <c r="E162" s="232"/>
      <c r="F162" s="231"/>
      <c r="G162" s="231"/>
      <c r="H162" s="231"/>
      <c r="I162" s="74"/>
    </row>
    <row r="163" customFormat="false" ht="15" hidden="false" customHeight="true" outlineLevel="0" collapsed="false">
      <c r="A163" s="180"/>
      <c r="B163" s="230"/>
      <c r="C163" s="230"/>
      <c r="D163" s="230"/>
      <c r="E163" s="232"/>
      <c r="F163" s="231"/>
      <c r="G163" s="231"/>
      <c r="H163" s="231"/>
      <c r="I163" s="74"/>
    </row>
    <row r="164" customFormat="false" ht="15" hidden="false" customHeight="true" outlineLevel="0" collapsed="false">
      <c r="A164" s="180"/>
      <c r="B164" s="230"/>
      <c r="C164" s="230"/>
      <c r="D164" s="230"/>
      <c r="E164" s="232"/>
      <c r="F164" s="231"/>
      <c r="G164" s="231"/>
      <c r="H164" s="231"/>
      <c r="I164" s="74"/>
    </row>
    <row r="165" customFormat="false" ht="15" hidden="false" customHeight="true" outlineLevel="0" collapsed="false">
      <c r="A165" s="180"/>
      <c r="B165" s="230"/>
      <c r="C165" s="230"/>
      <c r="D165" s="230"/>
      <c r="E165" s="232"/>
      <c r="F165" s="231"/>
      <c r="G165" s="231"/>
      <c r="H165" s="231"/>
      <c r="I165" s="74"/>
    </row>
    <row r="166" customFormat="false" ht="15" hidden="false" customHeight="true" outlineLevel="0" collapsed="false">
      <c r="A166" s="180"/>
      <c r="B166" s="230"/>
      <c r="C166" s="230"/>
      <c r="D166" s="230"/>
      <c r="E166" s="232"/>
      <c r="F166" s="231"/>
      <c r="G166" s="231"/>
      <c r="H166" s="231"/>
      <c r="I166" s="74"/>
    </row>
    <row r="167" customFormat="false" ht="15" hidden="false" customHeight="true" outlineLevel="0" collapsed="false">
      <c r="A167" s="180"/>
      <c r="B167" s="230"/>
      <c r="C167" s="230"/>
      <c r="D167" s="230"/>
      <c r="E167" s="232"/>
      <c r="F167" s="231"/>
      <c r="G167" s="231"/>
      <c r="H167" s="231"/>
      <c r="I167" s="74"/>
    </row>
    <row r="168" customFormat="false" ht="15" hidden="false" customHeight="true" outlineLevel="0" collapsed="false">
      <c r="A168" s="180"/>
      <c r="B168" s="230"/>
      <c r="C168" s="230"/>
      <c r="D168" s="230"/>
      <c r="E168" s="232"/>
      <c r="F168" s="231"/>
      <c r="G168" s="231"/>
      <c r="H168" s="231"/>
      <c r="I168" s="74"/>
    </row>
    <row r="169" customFormat="false" ht="15" hidden="false" customHeight="true" outlineLevel="0" collapsed="false">
      <c r="A169" s="180"/>
      <c r="B169" s="230"/>
      <c r="C169" s="230"/>
      <c r="D169" s="230"/>
      <c r="E169" s="232"/>
      <c r="F169" s="231"/>
      <c r="G169" s="231"/>
      <c r="H169" s="231"/>
      <c r="I169" s="74"/>
    </row>
    <row r="170" customFormat="false" ht="15" hidden="false" customHeight="true" outlineLevel="0" collapsed="false">
      <c r="A170" s="180"/>
      <c r="B170" s="230"/>
      <c r="C170" s="230"/>
      <c r="D170" s="230"/>
      <c r="E170" s="232"/>
      <c r="F170" s="231"/>
      <c r="G170" s="231"/>
      <c r="H170" s="231"/>
      <c r="I170" s="74"/>
    </row>
    <row r="171" customFormat="false" ht="15" hidden="false" customHeight="true" outlineLevel="0" collapsed="false">
      <c r="A171" s="180"/>
      <c r="B171" s="230"/>
      <c r="C171" s="230"/>
      <c r="D171" s="230"/>
      <c r="E171" s="232"/>
      <c r="F171" s="231"/>
      <c r="G171" s="231"/>
      <c r="H171" s="231"/>
      <c r="I171" s="74"/>
    </row>
    <row r="172" customFormat="false" ht="15" hidden="false" customHeight="true" outlineLevel="0" collapsed="false">
      <c r="A172" s="180"/>
      <c r="B172" s="230"/>
      <c r="C172" s="230"/>
      <c r="D172" s="230"/>
      <c r="E172" s="232"/>
      <c r="F172" s="231"/>
      <c r="G172" s="231"/>
      <c r="H172" s="231"/>
      <c r="I172" s="74"/>
    </row>
    <row r="173" customFormat="false" ht="15" hidden="false" customHeight="true" outlineLevel="0" collapsed="false">
      <c r="A173" s="180"/>
      <c r="B173" s="230"/>
      <c r="C173" s="230"/>
      <c r="D173" s="230"/>
      <c r="E173" s="232"/>
      <c r="F173" s="231"/>
      <c r="G173" s="231"/>
      <c r="H173" s="231"/>
      <c r="I173" s="74"/>
    </row>
    <row r="174" customFormat="false" ht="15" hidden="false" customHeight="true" outlineLevel="0" collapsed="false">
      <c r="A174" s="180"/>
      <c r="B174" s="230"/>
      <c r="C174" s="230"/>
      <c r="D174" s="230"/>
      <c r="E174" s="232"/>
      <c r="F174" s="231"/>
      <c r="G174" s="231"/>
      <c r="H174" s="231"/>
      <c r="I174" s="74"/>
    </row>
    <row r="175" customFormat="false" ht="15" hidden="false" customHeight="true" outlineLevel="0" collapsed="false">
      <c r="A175" s="180"/>
      <c r="B175" s="230"/>
      <c r="C175" s="230"/>
      <c r="D175" s="230"/>
      <c r="E175" s="232"/>
      <c r="F175" s="231"/>
      <c r="G175" s="231"/>
      <c r="H175" s="231"/>
      <c r="I175" s="74"/>
    </row>
    <row r="176" customFormat="false" ht="15" hidden="false" customHeight="true" outlineLevel="0" collapsed="false">
      <c r="A176" s="180"/>
      <c r="B176" s="230"/>
      <c r="C176" s="230"/>
      <c r="D176" s="230"/>
      <c r="E176" s="232"/>
      <c r="F176" s="231"/>
      <c r="G176" s="231"/>
      <c r="H176" s="231"/>
      <c r="I176" s="74"/>
    </row>
    <row r="177" customFormat="false" ht="15" hidden="false" customHeight="true" outlineLevel="0" collapsed="false">
      <c r="A177" s="180"/>
      <c r="B177" s="230"/>
      <c r="C177" s="230"/>
      <c r="D177" s="230"/>
      <c r="E177" s="232"/>
      <c r="F177" s="231"/>
      <c r="G177" s="231"/>
      <c r="H177" s="231"/>
      <c r="I177" s="74"/>
    </row>
    <row r="178" customFormat="false" ht="15" hidden="false" customHeight="true" outlineLevel="0" collapsed="false">
      <c r="A178" s="180"/>
      <c r="B178" s="230"/>
      <c r="C178" s="230"/>
      <c r="D178" s="230"/>
      <c r="E178" s="232"/>
      <c r="F178" s="231"/>
      <c r="G178" s="231"/>
      <c r="H178" s="231"/>
      <c r="I178" s="74"/>
    </row>
    <row r="179" customFormat="false" ht="15" hidden="false" customHeight="true" outlineLevel="0" collapsed="false">
      <c r="A179" s="180"/>
      <c r="B179" s="230"/>
      <c r="C179" s="230"/>
      <c r="D179" s="230"/>
      <c r="E179" s="232"/>
      <c r="F179" s="231"/>
      <c r="G179" s="231"/>
      <c r="H179" s="231"/>
      <c r="I179" s="74"/>
    </row>
    <row r="180" customFormat="false" ht="16.5" hidden="false" customHeight="false" outlineLevel="0" collapsed="false">
      <c r="A180" s="221"/>
      <c r="B180" s="222"/>
      <c r="C180" s="222"/>
      <c r="D180" s="222"/>
      <c r="E180" s="222"/>
      <c r="F180" s="222"/>
      <c r="G180" s="222"/>
      <c r="H180" s="223"/>
      <c r="I180" s="129" t="n">
        <f aca="false">SUM(I14,I18,I20,I22,I24,I26,I32,I34,SUM(F37,F42,F44),SUM(I47,I122),SUM(F55,F58,F61),SUM(I64,F67,F70),SUM(F107,F110,F113))</f>
        <v>0</v>
      </c>
    </row>
    <row r="181" customFormat="false" ht="16.5" hidden="true" customHeight="false" outlineLevel="0" collapsed="false">
      <c r="I181" s="224" t="str">
        <f aca="false">IF(OR(COUNTIF(J181:K181,"KO")&gt;0,E72="",F44="",F55="",F58="",F61=""),"KO","OK")</f>
        <v>KO</v>
      </c>
      <c r="J181" s="129" t="str">
        <f aca="false">IF(OR(F6=0,F8=0,I11=0,I18=0,I20=0,I22=0,I32=0,I34=0,F37=0,I122=0,),"KO","OK")</f>
        <v>KO</v>
      </c>
      <c r="K181" s="129" t="str">
        <f aca="false">IF(I64=1,(IF(OR(F67&gt;0,F70&gt;0),"OK","KO")),"OK")</f>
        <v>OK</v>
      </c>
    </row>
  </sheetData>
  <sheetProtection sheet="true" password="ea98" formatColumns="false" selectLockedCells="true"/>
  <mergeCells count="32">
    <mergeCell ref="B18:E18"/>
    <mergeCell ref="B20:E20"/>
    <mergeCell ref="B22:E22"/>
    <mergeCell ref="G26:H29"/>
    <mergeCell ref="B32:E32"/>
    <mergeCell ref="B37:E37"/>
    <mergeCell ref="G37:H37"/>
    <mergeCell ref="B44:E44"/>
    <mergeCell ref="G44:H44"/>
    <mergeCell ref="B47:E47"/>
    <mergeCell ref="C49:E49"/>
    <mergeCell ref="B52:E52"/>
    <mergeCell ref="B55:E55"/>
    <mergeCell ref="G55:H55"/>
    <mergeCell ref="B58:E58"/>
    <mergeCell ref="G58:H58"/>
    <mergeCell ref="B61:E61"/>
    <mergeCell ref="G61:H61"/>
    <mergeCell ref="B64:E64"/>
    <mergeCell ref="C67:E67"/>
    <mergeCell ref="G67:H67"/>
    <mergeCell ref="C70:E70"/>
    <mergeCell ref="G70:H70"/>
    <mergeCell ref="B107:E107"/>
    <mergeCell ref="G107:H107"/>
    <mergeCell ref="B110:E110"/>
    <mergeCell ref="G110:H110"/>
    <mergeCell ref="B113:E113"/>
    <mergeCell ref="G113:H113"/>
    <mergeCell ref="B122:E122"/>
    <mergeCell ref="B130:D179"/>
    <mergeCell ref="F130:H179"/>
  </mergeCells>
  <dataValidations count="4">
    <dataValidation allowBlank="true" error="INSERIRE SOLO VALORI NUMERICI INTERI" errorStyle="stop" errorTitle="ATTENZIONE" operator="between" showDropDown="false" showErrorMessage="true" showInputMessage="false" sqref="F26:F29 F40 F42 F44 F47:F50 F52:F53 F55 F58 F61:F62 F64:F65 F67:F68 F70 F107 F110 F113:F119" type="whole">
      <formula1>0</formula1>
      <formula2>999999999999</formula2>
    </dataValidation>
    <dataValidation allowBlank="true" error="INSERIRE SOLO VALORI NUMERICI CON DUE DECIMALI" errorStyle="stop" errorTitle="ATTENZIONE" operator="between" showDropDown="false" showErrorMessage="true" showInputMessage="false" sqref="F6 F8 F37" type="decimal">
      <formula1>0.01</formula1>
      <formula2>100</formula2>
    </dataValidation>
    <dataValidation allowBlank="true" error="INSERIRE SOLO NUMERI INTERI" errorStyle="stop" errorTitle="ERRORE NEL DATO IMMESSO" operator="between" showDropDown="false" showErrorMessage="true" showInputMessage="false" sqref="E105 E130:E179" type="whole">
      <formula1>1</formula1>
      <formula2>99999</formula2>
    </dataValidation>
    <dataValidation allowBlank="true" errorStyle="stop" operator="between" showDropDown="false" showErrorMessage="true" showInputMessage="false" sqref="F122:F128" type="list">
      <formula1>"_,SI,No,Non Tenuto"</formula1>
      <formula2>0</formula2>
    </dataValidation>
  </dataValidations>
  <printOptions headings="false" gridLines="false" gridLinesSet="true" horizontalCentered="true" verticalCentered="false"/>
  <pageMargins left="0.236111111111111" right="0.236111111111111" top="0.59027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63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F10" activeCellId="0" sqref="F10"/>
    </sheetView>
  </sheetViews>
  <sheetFormatPr defaultColWidth="12.82421875" defaultRowHeight="16.5" zeroHeight="false" outlineLevelRow="0" outlineLevelCol="0"/>
  <cols>
    <col collapsed="false" customWidth="true" hidden="false" outlineLevel="0" max="1" min="1" style="94" width="6.82"/>
    <col collapsed="false" customWidth="true" hidden="false" outlineLevel="0" max="2" min="2" style="128" width="7.65"/>
    <col collapsed="false" customWidth="true" hidden="false" outlineLevel="0" max="3" min="3" style="128" width="20.99"/>
    <col collapsed="false" customWidth="true" hidden="false" outlineLevel="0" max="4" min="4" style="128" width="56.16"/>
    <col collapsed="false" customWidth="true" hidden="false" outlineLevel="0" max="5" min="5" style="128" width="22.49"/>
    <col collapsed="false" customWidth="true" hidden="false" outlineLevel="0" max="6" min="6" style="128" width="23.15"/>
    <col collapsed="false" customWidth="true" hidden="false" outlineLevel="0" max="7" min="7" style="128" width="21.49"/>
    <col collapsed="false" customWidth="true" hidden="false" outlineLevel="0" max="8" min="8" style="164" width="99.49"/>
    <col collapsed="false" customWidth="true" hidden="true" outlineLevel="0" max="9" min="9" style="165" width="6.5"/>
    <col collapsed="false" customWidth="true" hidden="true" outlineLevel="0" max="10" min="10" style="129" width="7.33"/>
    <col collapsed="false" customWidth="true" hidden="true" outlineLevel="0" max="11" min="11" style="129" width="8.65"/>
    <col collapsed="false" customWidth="false" hidden="false" outlineLevel="0" max="257" min="12" style="129" width="12.82"/>
  </cols>
  <sheetData>
    <row r="1" customFormat="false" ht="62.25" hidden="false" customHeight="true" outlineLevel="0" collapsed="false">
      <c r="B1" s="98"/>
      <c r="C1" s="98"/>
      <c r="D1" s="98"/>
      <c r="E1" s="98"/>
      <c r="F1" s="98"/>
      <c r="G1" s="98"/>
      <c r="H1" s="166" t="s">
        <v>123</v>
      </c>
      <c r="I1" s="95"/>
    </row>
    <row r="2" customFormat="false" ht="26.25" hidden="false" customHeight="true" outlineLevel="0" collapsed="false">
      <c r="A2" s="167"/>
      <c r="B2" s="133"/>
      <c r="C2" s="133"/>
      <c r="D2" s="134" t="str">
        <f aca="false">t1!A1</f>
        <v>COMPARTO REGIONI ED AUTONOMIE LOCALI - anno 2017</v>
      </c>
      <c r="E2" s="133"/>
      <c r="F2" s="133"/>
      <c r="G2" s="133"/>
      <c r="H2" s="168"/>
      <c r="I2" s="95"/>
    </row>
    <row r="3" customFormat="false" ht="9.6" hidden="false" customHeight="true" outlineLevel="0" collapsed="false">
      <c r="B3" s="98"/>
      <c r="C3" s="98"/>
      <c r="D3" s="98"/>
      <c r="E3" s="98"/>
      <c r="F3" s="205"/>
      <c r="G3" s="205"/>
      <c r="H3" s="234"/>
      <c r="I3" s="95"/>
    </row>
    <row r="4" customFormat="false" ht="15" hidden="false" customHeight="true" outlineLevel="0" collapsed="false">
      <c r="A4" s="259" t="s">
        <v>226</v>
      </c>
      <c r="B4" s="259"/>
      <c r="C4" s="259"/>
      <c r="D4" s="98"/>
      <c r="E4" s="98"/>
      <c r="F4" s="205"/>
      <c r="G4" s="205"/>
      <c r="H4" s="234"/>
      <c r="I4" s="95"/>
    </row>
    <row r="5" customFormat="false" ht="9.6" hidden="false" customHeight="true" outlineLevel="0" collapsed="false">
      <c r="B5" s="98"/>
      <c r="C5" s="98"/>
      <c r="D5" s="98"/>
      <c r="E5" s="98"/>
      <c r="F5" s="205"/>
      <c r="G5" s="205"/>
      <c r="H5" s="234"/>
      <c r="I5" s="95"/>
    </row>
    <row r="6" customFormat="false" ht="15" hidden="false" customHeight="true" outlineLevel="0" collapsed="false">
      <c r="B6" s="98"/>
      <c r="C6" s="98"/>
      <c r="D6" s="98"/>
      <c r="E6" s="98"/>
      <c r="F6" s="140" t="s">
        <v>145</v>
      </c>
      <c r="G6" s="140" t="s">
        <v>146</v>
      </c>
      <c r="H6" s="170"/>
      <c r="I6" s="95"/>
    </row>
    <row r="7" customFormat="false" ht="30" hidden="false" customHeight="true" outlineLevel="0" collapsed="false">
      <c r="A7" s="94" t="s">
        <v>125</v>
      </c>
      <c r="B7" s="182" t="s">
        <v>227</v>
      </c>
      <c r="C7" s="182"/>
      <c r="D7" s="182"/>
      <c r="E7" s="182"/>
      <c r="F7" s="177"/>
      <c r="G7" s="177"/>
      <c r="H7" s="188" t="str">
        <f aca="false">IF(I7=0,"RISPOSTA OBBLIGATORIA SOLO SE SI E' RISPOSTO SI' ALLA DOMANDA 15 DELLA SI_1A","")</f>
        <v>RISPOSTA OBBLIGATORIA SOLO SE SI E' RISPOSTO SI' ALLA DOMANDA 15 DELLA SI_1A</v>
      </c>
      <c r="I7" s="95" t="n">
        <v>0</v>
      </c>
      <c r="J7" s="129" t="str">
        <f aca="false">IF(I7=1,"VERO",IF(I7=2,"FALSO",""))</f>
        <v/>
      </c>
    </row>
    <row r="8" customFormat="false" ht="15.6" hidden="false" customHeight="true" outlineLevel="0" collapsed="false">
      <c r="B8" s="205"/>
      <c r="C8" s="205"/>
      <c r="D8" s="205"/>
      <c r="E8" s="205"/>
      <c r="F8" s="205"/>
      <c r="G8" s="205"/>
      <c r="H8" s="234"/>
      <c r="I8" s="95"/>
    </row>
    <row r="9" customFormat="false" ht="15" hidden="false" customHeight="true" outlineLevel="0" collapsed="false">
      <c r="B9" s="98"/>
      <c r="C9" s="98"/>
      <c r="D9" s="98"/>
      <c r="E9" s="98"/>
      <c r="F9" s="140" t="s">
        <v>228</v>
      </c>
      <c r="G9" s="98"/>
      <c r="H9" s="170"/>
      <c r="I9" s="95"/>
    </row>
    <row r="10" customFormat="false" ht="30" hidden="false" customHeight="true" outlineLevel="0" collapsed="false">
      <c r="A10" s="94" t="s">
        <v>130</v>
      </c>
      <c r="B10" s="98"/>
      <c r="C10" s="260" t="s">
        <v>229</v>
      </c>
      <c r="D10" s="260"/>
      <c r="E10" s="260"/>
      <c r="F10" s="143"/>
      <c r="G10" s="200" t="str">
        <f aca="false">IF($I$7=2,IF($F$10=0,"RISPOSTA OBBLIGATORIA"," "),IF(AND(I7=1,F10&gt;0),"LA RISPOSTA DATA IN QUESTA SEZIONE NON VERRA' CONSIDERATA",IF(F10&gt;0,"RISPONDERE NO ALLA DOMANDA 1"," ")))</f>
        <v> </v>
      </c>
      <c r="H10" s="200"/>
      <c r="I10" s="95"/>
    </row>
    <row r="11" customFormat="false" ht="14.45" hidden="false" customHeight="true" outlineLevel="0" collapsed="false">
      <c r="B11" s="205"/>
      <c r="C11" s="205"/>
      <c r="D11" s="205"/>
      <c r="E11" s="205"/>
      <c r="F11" s="205"/>
      <c r="G11" s="205"/>
      <c r="H11" s="234"/>
      <c r="I11" s="95"/>
    </row>
    <row r="12" customFormat="false" ht="30" hidden="false" customHeight="true" outlineLevel="0" collapsed="false">
      <c r="B12" s="98"/>
      <c r="C12" s="260" t="s">
        <v>230</v>
      </c>
      <c r="D12" s="260"/>
      <c r="E12" s="260"/>
      <c r="F12" s="140" t="s">
        <v>145</v>
      </c>
      <c r="G12" s="140" t="s">
        <v>146</v>
      </c>
      <c r="H12" s="170"/>
      <c r="I12" s="95"/>
    </row>
    <row r="13" customFormat="false" ht="33" hidden="false" customHeight="true" outlineLevel="0" collapsed="false">
      <c r="B13" s="98" t="n">
        <v>5</v>
      </c>
      <c r="C13" s="233" t="s">
        <v>213</v>
      </c>
      <c r="D13" s="233"/>
      <c r="E13" s="233"/>
      <c r="F13" s="214"/>
      <c r="G13" s="214"/>
      <c r="H13" s="234" t="str">
        <f aca="false">IF($I$7=1,IF(I13=0,"RISPOSTA OBBLIGATORIA"," "),IF(OR($I$7=2,$F$10&gt;0),"LA RISPOSTA DATA IN QUESTA SEZIONE NON VERRA' CONSIDERATA",IF(I13&gt;0,"RISPONDERE ALLA DOMANDA 1"," ")))</f>
        <v> </v>
      </c>
      <c r="I13" s="95" t="n">
        <v>0</v>
      </c>
      <c r="J13" s="129" t="str">
        <f aca="false">IF(I13=1,"VERO",IF(I13=2,"FALSO",""))</f>
        <v/>
      </c>
    </row>
    <row r="14" customFormat="false" ht="9.6" hidden="false" customHeight="true" outlineLevel="0" collapsed="false">
      <c r="B14" s="98"/>
      <c r="C14" s="233"/>
      <c r="D14" s="233"/>
      <c r="E14" s="233"/>
      <c r="F14" s="98"/>
      <c r="G14" s="98"/>
      <c r="H14" s="261"/>
      <c r="I14" s="95"/>
    </row>
    <row r="15" customFormat="false" ht="33" hidden="false" customHeight="true" outlineLevel="0" collapsed="false">
      <c r="B15" s="98" t="n">
        <v>6</v>
      </c>
      <c r="C15" s="233" t="s">
        <v>214</v>
      </c>
      <c r="D15" s="233"/>
      <c r="E15" s="233"/>
      <c r="F15" s="214"/>
      <c r="G15" s="214"/>
      <c r="H15" s="234" t="str">
        <f aca="false">IF($I$7=1,IF(I15=0,"RISPOSTA OBBLIGATORIA"," "),IF(OR($I$7=2,$F$10&gt;0),"LA RISPOSTA DATA IN QUESTA SEZIONE NON VERRA' CONSIDERATA",IF(I15&gt;0,"RISPONDERE ALLA DOMANDA 1"," ")))</f>
        <v> </v>
      </c>
      <c r="I15" s="95" t="n">
        <v>0</v>
      </c>
      <c r="J15" s="129" t="str">
        <f aca="false">IF(I15=1,"VERO",IF(I15=2,"FALSO",""))</f>
        <v/>
      </c>
    </row>
    <row r="16" customFormat="false" ht="9.6" hidden="false" customHeight="true" outlineLevel="0" collapsed="false">
      <c r="B16" s="98"/>
      <c r="C16" s="233"/>
      <c r="D16" s="233"/>
      <c r="E16" s="233"/>
      <c r="F16" s="98"/>
      <c r="G16" s="98"/>
      <c r="H16" s="261"/>
      <c r="I16" s="95"/>
    </row>
    <row r="17" customFormat="false" ht="33" hidden="false" customHeight="true" outlineLevel="0" collapsed="false">
      <c r="B17" s="98" t="n">
        <v>7</v>
      </c>
      <c r="C17" s="233" t="s">
        <v>215</v>
      </c>
      <c r="D17" s="233"/>
      <c r="E17" s="233"/>
      <c r="F17" s="214"/>
      <c r="G17" s="214"/>
      <c r="H17" s="234" t="str">
        <f aca="false">IF($I$7=1,IF(I17=0,"RISPOSTA OBBLIGATORIA"," "),IF(OR($I$7=2,$F$10&gt;0),"LA RISPOSTA DATA IN QUESTA SEZIONE NON VERRA' CONSIDERATA",IF(I17&gt;0,"RISPONDERE ALLA DOMANDA 1"," ")))</f>
        <v> </v>
      </c>
      <c r="I17" s="95" t="n">
        <v>0</v>
      </c>
      <c r="J17" s="129" t="str">
        <f aca="false">IF(I17=1,"VERO",IF(I17=2,"FALSO",""))</f>
        <v/>
      </c>
    </row>
    <row r="18" customFormat="false" ht="9.6" hidden="false" customHeight="true" outlineLevel="0" collapsed="false">
      <c r="B18" s="98"/>
      <c r="C18" s="233"/>
      <c r="D18" s="233"/>
      <c r="E18" s="233"/>
      <c r="F18" s="98"/>
      <c r="G18" s="98"/>
      <c r="H18" s="261"/>
      <c r="I18" s="95"/>
    </row>
    <row r="19" customFormat="false" ht="33" hidden="false" customHeight="true" outlineLevel="0" collapsed="false">
      <c r="B19" s="98" t="n">
        <v>8</v>
      </c>
      <c r="C19" s="233" t="s">
        <v>216</v>
      </c>
      <c r="D19" s="233"/>
      <c r="E19" s="233"/>
      <c r="F19" s="214"/>
      <c r="G19" s="214"/>
      <c r="H19" s="234" t="str">
        <f aca="false">IF($I$7=1,IF(I19=0,"RISPOSTA OBBLIGATORIA"," "),IF(OR($I$7=2,$F$10&gt;0),"LA RISPOSTA DATA IN QUESTA SEZIONE NON VERRA' CONSIDERATA",IF(I19&gt;0,"RISPONDERE ALLA DOMANDA 1"," ")))</f>
        <v> </v>
      </c>
      <c r="I19" s="95" t="n">
        <v>0</v>
      </c>
      <c r="J19" s="129" t="str">
        <f aca="false">IF(I19=1,"VERO",IF(I19=2,"FALSO",""))</f>
        <v/>
      </c>
    </row>
    <row r="20" customFormat="false" ht="9.6" hidden="false" customHeight="true" outlineLevel="0" collapsed="false">
      <c r="B20" s="205"/>
      <c r="C20" s="233"/>
      <c r="D20" s="233"/>
      <c r="E20" s="233"/>
      <c r="F20" s="207"/>
      <c r="G20" s="208"/>
      <c r="H20" s="262"/>
      <c r="I20" s="95"/>
    </row>
    <row r="21" customFormat="false" ht="33" hidden="false" customHeight="true" outlineLevel="0" collapsed="false">
      <c r="B21" s="98" t="n">
        <v>9</v>
      </c>
      <c r="C21" s="233" t="s">
        <v>217</v>
      </c>
      <c r="D21" s="233"/>
      <c r="E21" s="233"/>
      <c r="F21" s="214"/>
      <c r="G21" s="214"/>
      <c r="H21" s="234" t="str">
        <f aca="false">IF($I$7=1,IF(I21=0,"RISPOSTA OBBLIGATORIA"," "),IF(OR($I$7=2,$F$10&gt;0),"LA RISPOSTA DATA IN QUESTA SEZIONE NON VERRA' CONSIDERATA",IF(I21&gt;0,"RISPONDERE ALLA DOMANDA 1"," ")))</f>
        <v> </v>
      </c>
      <c r="I21" s="95" t="n">
        <v>0</v>
      </c>
      <c r="J21" s="129" t="str">
        <f aca="false">IF(I21=1,"VERO",IF(I21=2,"FALSO",""))</f>
        <v/>
      </c>
    </row>
    <row r="22" customFormat="false" ht="9.6" hidden="false" customHeight="true" outlineLevel="0" collapsed="false">
      <c r="B22" s="98"/>
      <c r="C22" s="233"/>
      <c r="D22" s="233"/>
      <c r="E22" s="233"/>
      <c r="F22" s="98"/>
      <c r="G22" s="98"/>
      <c r="H22" s="261"/>
      <c r="I22" s="95"/>
    </row>
    <row r="23" customFormat="false" ht="33" hidden="false" customHeight="true" outlineLevel="0" collapsed="false">
      <c r="B23" s="98" t="n">
        <v>10</v>
      </c>
      <c r="C23" s="233" t="s">
        <v>218</v>
      </c>
      <c r="D23" s="233"/>
      <c r="E23" s="233"/>
      <c r="F23" s="214"/>
      <c r="G23" s="214"/>
      <c r="H23" s="234" t="str">
        <f aca="false">IF($I$7=1,IF(I23=0,"RISPOSTA OBBLIGATORIA"," "),IF(OR($I$7=2,$F$10&gt;0),"LA RISPOSTA DATA IN QUESTA SEZIONE NON VERRA' CONSIDERATA",IF(I23&gt;0,"RISPONDERE ALLA DOMANDA 1"," ")))</f>
        <v> </v>
      </c>
      <c r="I23" s="95" t="n">
        <v>0</v>
      </c>
      <c r="J23" s="129" t="str">
        <f aca="false">IF(I23=1,"VERO",IF(I23=2,"FALSO",""))</f>
        <v/>
      </c>
    </row>
    <row r="24" customFormat="false" ht="9.6" hidden="false" customHeight="true" outlineLevel="0" collapsed="false">
      <c r="B24" s="98"/>
      <c r="C24" s="233"/>
      <c r="D24" s="233"/>
      <c r="E24" s="233"/>
      <c r="F24" s="98"/>
      <c r="G24" s="98"/>
      <c r="H24" s="261"/>
      <c r="I24" s="95"/>
    </row>
    <row r="25" customFormat="false" ht="36.95" hidden="false" customHeight="true" outlineLevel="0" collapsed="false">
      <c r="B25" s="98" t="n">
        <v>11</v>
      </c>
      <c r="C25" s="233" t="s">
        <v>219</v>
      </c>
      <c r="D25" s="233"/>
      <c r="E25" s="233"/>
      <c r="F25" s="214"/>
      <c r="G25" s="214"/>
      <c r="H25" s="234" t="str">
        <f aca="false">IF($I$7=1,IF(I25=0,"RISPOSTA OBBLIGATORIA"," "),IF(OR($I$7=2,$F$10&gt;0),"LA RISPOSTA DATA IN QUESTA SEZIONE NON VERRA' CONSIDERATA",IF(I25&gt;0,"RISPONDERE ALLA DOMANDA 1"," ")))</f>
        <v> </v>
      </c>
      <c r="I25" s="95" t="n">
        <v>0</v>
      </c>
      <c r="J25" s="129" t="str">
        <f aca="false">IF(I25=1,"VERO",IF(I25=2,"FALSO",""))</f>
        <v/>
      </c>
    </row>
    <row r="26" customFormat="false" ht="9.6" hidden="false" customHeight="true" outlineLevel="0" collapsed="false">
      <c r="B26" s="98"/>
      <c r="C26" s="233"/>
      <c r="D26" s="233"/>
      <c r="E26" s="233"/>
      <c r="F26" s="98"/>
      <c r="G26" s="98"/>
      <c r="H26" s="261"/>
      <c r="I26" s="95"/>
    </row>
    <row r="27" customFormat="false" ht="33" hidden="false" customHeight="true" outlineLevel="0" collapsed="false">
      <c r="B27" s="98" t="n">
        <v>12</v>
      </c>
      <c r="C27" s="233" t="s">
        <v>220</v>
      </c>
      <c r="D27" s="233"/>
      <c r="E27" s="233"/>
      <c r="F27" s="214"/>
      <c r="G27" s="214"/>
      <c r="H27" s="234" t="str">
        <f aca="false">IF($I$7=1,IF(I27=0,"RISPOSTA OBBLIGATORIA"," "),IF(OR($I$7=2,$F$10&gt;0),"LA RISPOSTA DATA IN QUESTA SEZIONE NON VERRA' CONSIDERATA",IF(I27&gt;0,"RISPONDERE ALLA DOMANDA 1"," ")))</f>
        <v> </v>
      </c>
      <c r="I27" s="95" t="n">
        <v>0</v>
      </c>
      <c r="J27" s="129" t="str">
        <f aca="false">IF(I27=1,"VERO",IF(I27=2,"FALSO",""))</f>
        <v/>
      </c>
    </row>
    <row r="28" customFormat="false" ht="9.6" hidden="false" customHeight="true" outlineLevel="0" collapsed="false">
      <c r="B28" s="98"/>
      <c r="C28" s="233"/>
      <c r="D28" s="233"/>
      <c r="E28" s="233"/>
      <c r="F28" s="98"/>
      <c r="G28" s="98"/>
      <c r="H28" s="261"/>
      <c r="I28" s="95"/>
    </row>
    <row r="29" customFormat="false" ht="33" hidden="false" customHeight="true" outlineLevel="0" collapsed="false">
      <c r="B29" s="98" t="n">
        <v>13</v>
      </c>
      <c r="C29" s="233" t="s">
        <v>221</v>
      </c>
      <c r="D29" s="233"/>
      <c r="E29" s="233"/>
      <c r="F29" s="214"/>
      <c r="G29" s="214"/>
      <c r="H29" s="234" t="str">
        <f aca="false">IF($I$7=1,IF(I29=0,"RISPOSTA OBBLIGATORIA"," "),IF(OR($I$7=2,$F$10&gt;0),"LA RISPOSTA DATA IN QUESTA SEZIONE NON VERRA' CONSIDERATA",IF(I29&gt;0,"RISPONDERE ALLA DOMANDA 1"," ")))</f>
        <v> </v>
      </c>
      <c r="I29" s="95" t="n">
        <v>0</v>
      </c>
      <c r="J29" s="129" t="str">
        <f aca="false">IF(I29=1,"VERO",IF(I29=2,"FALSO",""))</f>
        <v/>
      </c>
    </row>
    <row r="30" customFormat="false" ht="9.6" hidden="false" customHeight="true" outlineLevel="0" collapsed="false">
      <c r="B30" s="98"/>
      <c r="C30" s="233"/>
      <c r="D30" s="233"/>
      <c r="E30" s="233"/>
      <c r="F30" s="98"/>
      <c r="G30" s="98"/>
      <c r="H30" s="261"/>
      <c r="I30" s="95"/>
    </row>
    <row r="31" customFormat="false" ht="38.45" hidden="false" customHeight="true" outlineLevel="0" collapsed="false">
      <c r="B31" s="98" t="n">
        <v>14</v>
      </c>
      <c r="C31" s="233" t="s">
        <v>231</v>
      </c>
      <c r="D31" s="233"/>
      <c r="E31" s="233"/>
      <c r="F31" s="214"/>
      <c r="G31" s="214"/>
      <c r="H31" s="234" t="str">
        <f aca="false">IF($I$7=1,IF(I31=0,"RISPOSTA OBBLIGATORIA"," "),IF(OR($I$7=2,$F$10&gt;0),"LA RISPOSTA DATA IN QUESTA SEZIONE NON VERRA' CONSIDERATA",IF(I31&gt;0,"RISPONDERE ALLA DOMANDA 1"," ")))</f>
        <v> </v>
      </c>
      <c r="I31" s="95" t="n">
        <v>0</v>
      </c>
      <c r="J31" s="129" t="str">
        <f aca="false">IF(I31=1,"VERO",IF(I31=2,"FALSO",""))</f>
        <v/>
      </c>
    </row>
    <row r="32" customFormat="false" ht="9.6" hidden="false" customHeight="true" outlineLevel="0" collapsed="false">
      <c r="B32" s="98"/>
      <c r="C32" s="233"/>
      <c r="D32" s="233"/>
      <c r="E32" s="233"/>
      <c r="F32" s="98"/>
      <c r="G32" s="98"/>
      <c r="H32" s="261"/>
      <c r="I32" s="95"/>
    </row>
    <row r="33" customFormat="false" ht="33" hidden="false" customHeight="true" outlineLevel="0" collapsed="false">
      <c r="B33" s="98" t="n">
        <v>15</v>
      </c>
      <c r="C33" s="233" t="s">
        <v>223</v>
      </c>
      <c r="D33" s="233"/>
      <c r="E33" s="233"/>
      <c r="F33" s="263"/>
      <c r="G33" s="263"/>
      <c r="H33" s="234" t="str">
        <f aca="false">IF($I$7=1,IF(I33=0,"RISPOSTA OBBLIGATORIA"," "),IF(OR($I$7=2,$F$10&gt;0),"LA RISPOSTA DATA IN QUESTA SEZIONE NON VERRA' CONSIDERATA",IF(I33&gt;0,"RISPONDERE ALLA DOMANDA 1"," ")))</f>
        <v> </v>
      </c>
      <c r="I33" s="95" t="n">
        <v>0</v>
      </c>
      <c r="J33" s="129" t="str">
        <f aca="false">IF(I33=1,"VERO",IF(I33=2,"FALSO",""))</f>
        <v/>
      </c>
    </row>
    <row r="34" customFormat="false" ht="9.6" hidden="false" customHeight="true" outlineLevel="0" collapsed="false">
      <c r="A34" s="167"/>
      <c r="B34" s="133"/>
      <c r="C34" s="264"/>
      <c r="D34" s="264"/>
      <c r="E34" s="264"/>
      <c r="F34" s="133"/>
      <c r="G34" s="133"/>
      <c r="H34" s="265"/>
      <c r="I34" s="95"/>
    </row>
    <row r="35" customFormat="false" ht="9.6" hidden="false" customHeight="true" outlineLevel="0" collapsed="false">
      <c r="B35" s="98"/>
      <c r="C35" s="233"/>
      <c r="D35" s="233"/>
      <c r="E35" s="233"/>
      <c r="F35" s="98"/>
      <c r="G35" s="98"/>
      <c r="H35" s="261"/>
      <c r="I35" s="95"/>
    </row>
    <row r="36" customFormat="false" ht="15" hidden="false" customHeight="true" outlineLevel="0" collapsed="false">
      <c r="A36" s="259" t="s">
        <v>232</v>
      </c>
      <c r="B36" s="259"/>
      <c r="C36" s="259"/>
      <c r="D36" s="233"/>
      <c r="E36" s="233"/>
      <c r="F36" s="98"/>
      <c r="G36" s="98"/>
      <c r="H36" s="261"/>
      <c r="I36" s="95"/>
    </row>
    <row r="37" customFormat="false" ht="9.6" hidden="false" customHeight="true" outlineLevel="0" collapsed="false">
      <c r="B37" s="98"/>
      <c r="C37" s="233"/>
      <c r="D37" s="233"/>
      <c r="E37" s="233"/>
      <c r="F37" s="98"/>
      <c r="G37" s="98"/>
      <c r="H37" s="261"/>
      <c r="I37" s="95"/>
    </row>
    <row r="38" customFormat="false" ht="15" hidden="false" customHeight="true" outlineLevel="0" collapsed="false">
      <c r="B38" s="98"/>
      <c r="C38" s="98"/>
      <c r="D38" s="98"/>
      <c r="E38" s="98"/>
      <c r="F38" s="140" t="s">
        <v>145</v>
      </c>
      <c r="G38" s="140" t="s">
        <v>146</v>
      </c>
      <c r="H38" s="170"/>
      <c r="I38" s="95"/>
    </row>
    <row r="39" customFormat="false" ht="30" hidden="false" customHeight="true" outlineLevel="0" collapsed="false">
      <c r="A39" s="94" t="s">
        <v>163</v>
      </c>
      <c r="B39" s="182" t="s">
        <v>227</v>
      </c>
      <c r="C39" s="182"/>
      <c r="D39" s="182"/>
      <c r="E39" s="182"/>
      <c r="F39" s="177"/>
      <c r="G39" s="177"/>
      <c r="H39" s="178"/>
      <c r="I39" s="95" t="n">
        <v>0</v>
      </c>
      <c r="J39" s="129" t="str">
        <f aca="false">IF(I39=1,"VERO",IF(I39=2,"FALSO",""))</f>
        <v/>
      </c>
    </row>
    <row r="40" customFormat="false" ht="15.6" hidden="false" customHeight="true" outlineLevel="0" collapsed="false">
      <c r="B40" s="205"/>
      <c r="C40" s="205"/>
      <c r="D40" s="205"/>
      <c r="E40" s="205"/>
      <c r="F40" s="205"/>
      <c r="G40" s="205"/>
      <c r="H40" s="234"/>
      <c r="I40" s="95"/>
    </row>
    <row r="41" customFormat="false" ht="15" hidden="false" customHeight="true" outlineLevel="0" collapsed="false">
      <c r="B41" s="98"/>
      <c r="C41" s="98"/>
      <c r="D41" s="98"/>
      <c r="E41" s="98"/>
      <c r="F41" s="140" t="s">
        <v>228</v>
      </c>
      <c r="G41" s="98"/>
      <c r="H41" s="170"/>
      <c r="I41" s="95"/>
    </row>
    <row r="42" customFormat="false" ht="30" hidden="false" customHeight="true" outlineLevel="0" collapsed="false">
      <c r="A42" s="94" t="s">
        <v>165</v>
      </c>
      <c r="B42" s="98"/>
      <c r="C42" s="260" t="s">
        <v>229</v>
      </c>
      <c r="D42" s="260"/>
      <c r="E42" s="260"/>
      <c r="F42" s="143"/>
      <c r="G42" s="200" t="str">
        <f aca="false">IF($I$39=2,IF($F$42=0,"RISPOSTA OBBLIGATORIA"," "),IF(AND(I39=1,F42&gt;0),"LA RISPOSTA DATA IN QUESTA SEZIONE NON VERRA' CONSIDERATA",IF(F42&gt;0,"RISPONDERE NO ALLA DOMANDA 16"," ")))</f>
        <v> </v>
      </c>
      <c r="H42" s="200"/>
      <c r="I42" s="95"/>
    </row>
    <row r="43" customFormat="false" ht="14.45" hidden="false" customHeight="true" outlineLevel="0" collapsed="false">
      <c r="B43" s="205"/>
      <c r="C43" s="205"/>
      <c r="D43" s="205"/>
      <c r="E43" s="205"/>
      <c r="F43" s="205"/>
      <c r="G43" s="205"/>
      <c r="H43" s="234"/>
      <c r="I43" s="95"/>
    </row>
    <row r="44" customFormat="false" ht="30" hidden="false" customHeight="true" outlineLevel="0" collapsed="false">
      <c r="B44" s="98"/>
      <c r="C44" s="260" t="s">
        <v>230</v>
      </c>
      <c r="D44" s="260"/>
      <c r="E44" s="260"/>
      <c r="F44" s="140" t="s">
        <v>145</v>
      </c>
      <c r="G44" s="140" t="s">
        <v>146</v>
      </c>
      <c r="H44" s="170"/>
      <c r="I44" s="95"/>
    </row>
    <row r="45" customFormat="false" ht="33" hidden="false" customHeight="true" outlineLevel="0" collapsed="false">
      <c r="B45" s="98" t="n">
        <v>20</v>
      </c>
      <c r="C45" s="233" t="s">
        <v>213</v>
      </c>
      <c r="D45" s="233"/>
      <c r="E45" s="233"/>
      <c r="F45" s="214"/>
      <c r="G45" s="214"/>
      <c r="H45" s="234" t="str">
        <f aca="false">IF($I$39=1,IF(I45=0,"RISPOSTA OBBLIGATORIA"," "),IF(OR($I$39=2,$F$42&gt;0),"LA RISPOSTA DATA IN QUESTA SEZIONE NON VERRA' CONSIDERATA",IF(I45&gt;0,"RISPONDERE ALLA DOMANDA 16"," ")))</f>
        <v> </v>
      </c>
      <c r="I45" s="95" t="n">
        <v>0</v>
      </c>
      <c r="J45" s="129" t="str">
        <f aca="false">IF(I45=1,"VERO",IF(I45=2,"FALSO",""))</f>
        <v/>
      </c>
    </row>
    <row r="46" customFormat="false" ht="9.6" hidden="false" customHeight="true" outlineLevel="0" collapsed="false">
      <c r="B46" s="98"/>
      <c r="C46" s="233"/>
      <c r="D46" s="233"/>
      <c r="E46" s="233"/>
      <c r="F46" s="98"/>
      <c r="G46" s="98"/>
      <c r="H46" s="261"/>
      <c r="I46" s="95"/>
    </row>
    <row r="47" customFormat="false" ht="33" hidden="false" customHeight="true" outlineLevel="0" collapsed="false">
      <c r="B47" s="98" t="n">
        <v>21</v>
      </c>
      <c r="C47" s="233" t="s">
        <v>214</v>
      </c>
      <c r="D47" s="233"/>
      <c r="E47" s="233"/>
      <c r="F47" s="214"/>
      <c r="G47" s="214"/>
      <c r="H47" s="234" t="str">
        <f aca="false">IF($I$39=1,IF(I47=0,"RISPOSTA OBBLIGATORIA"," "),IF(OR($I$39=2,$F$42&gt;0),"LA RISPOSTA DATA IN QUESTA SEZIONE NON VERRA' CONSIDERATA",IF(I47&gt;0,"RISPONDERE ALLA DOMANDA 16"," ")))</f>
        <v> </v>
      </c>
      <c r="I47" s="95" t="n">
        <v>0</v>
      </c>
      <c r="J47" s="129" t="str">
        <f aca="false">IF(I47=1,"VERO",IF(I47=2,"FALSO",""))</f>
        <v/>
      </c>
    </row>
    <row r="48" customFormat="false" ht="9.6" hidden="false" customHeight="true" outlineLevel="0" collapsed="false">
      <c r="B48" s="98"/>
      <c r="C48" s="233"/>
      <c r="D48" s="233"/>
      <c r="E48" s="233"/>
      <c r="F48" s="98"/>
      <c r="G48" s="98"/>
      <c r="H48" s="261"/>
      <c r="I48" s="95"/>
    </row>
    <row r="49" customFormat="false" ht="33" hidden="false" customHeight="true" outlineLevel="0" collapsed="false">
      <c r="B49" s="98" t="n">
        <v>22</v>
      </c>
      <c r="C49" s="233" t="s">
        <v>215</v>
      </c>
      <c r="D49" s="233"/>
      <c r="E49" s="233"/>
      <c r="F49" s="214"/>
      <c r="G49" s="214"/>
      <c r="H49" s="234" t="str">
        <f aca="false">IF($I$39=1,IF(I49=0,"RISPOSTA OBBLIGATORIA"," "),IF(OR($I$39=2,$F$42&gt;0),"LA RISPOSTA DATA IN QUESTA SEZIONE NON VERRA' CONSIDERATA",IF(I49&gt;0,"RISPONDERE ALLA DOMANDA 16"," ")))</f>
        <v> </v>
      </c>
      <c r="I49" s="95" t="n">
        <v>0</v>
      </c>
      <c r="J49" s="129" t="str">
        <f aca="false">IF(I49=1,"VERO",IF(I49=2,"FALSO",""))</f>
        <v/>
      </c>
    </row>
    <row r="50" customFormat="false" ht="9.6" hidden="false" customHeight="true" outlineLevel="0" collapsed="false">
      <c r="B50" s="98"/>
      <c r="C50" s="233"/>
      <c r="D50" s="233"/>
      <c r="E50" s="233"/>
      <c r="F50" s="98"/>
      <c r="G50" s="98"/>
      <c r="H50" s="261"/>
      <c r="I50" s="95"/>
    </row>
    <row r="51" customFormat="false" ht="33" hidden="false" customHeight="true" outlineLevel="0" collapsed="false">
      <c r="B51" s="98" t="n">
        <v>23</v>
      </c>
      <c r="C51" s="233" t="s">
        <v>216</v>
      </c>
      <c r="D51" s="233"/>
      <c r="E51" s="233"/>
      <c r="F51" s="214"/>
      <c r="G51" s="214"/>
      <c r="H51" s="234" t="str">
        <f aca="false">IF($I$39=1,IF(I51=0,"RISPOSTA OBBLIGATORIA"," "),IF(OR($I$39=2,$F$42&gt;0),"LA RISPOSTA DATA IN QUESTA SEZIONE NON VERRA' CONSIDERATA",IF(I51&gt;0,"RISPONDERE ALLA DOMANDA 16"," ")))</f>
        <v> </v>
      </c>
      <c r="I51" s="95" t="n">
        <v>0</v>
      </c>
      <c r="J51" s="129" t="str">
        <f aca="false">IF(I51=1,"VERO",IF(I51=2,"FALSO",""))</f>
        <v/>
      </c>
    </row>
    <row r="52" customFormat="false" ht="9.6" hidden="false" customHeight="true" outlineLevel="0" collapsed="false">
      <c r="B52" s="205"/>
      <c r="C52" s="233"/>
      <c r="D52" s="233"/>
      <c r="E52" s="233"/>
      <c r="F52" s="207"/>
      <c r="G52" s="208"/>
      <c r="H52" s="262"/>
      <c r="I52" s="95"/>
    </row>
    <row r="53" customFormat="false" ht="33" hidden="false" customHeight="true" outlineLevel="0" collapsed="false">
      <c r="B53" s="98" t="n">
        <v>24</v>
      </c>
      <c r="C53" s="233" t="s">
        <v>217</v>
      </c>
      <c r="D53" s="233"/>
      <c r="E53" s="233"/>
      <c r="F53" s="214"/>
      <c r="G53" s="214"/>
      <c r="H53" s="234" t="str">
        <f aca="false">IF($I$39=1,IF(I53=0,"RISPOSTA OBBLIGATORIA"," "),IF(OR($I$39=2,$F$42&gt;0),"LA RISPOSTA DATA IN QUESTA SEZIONE NON VERRA' CONSIDERATA",IF(I53&gt;0,"RISPONDERE ALLA DOMANDA 16"," ")))</f>
        <v> </v>
      </c>
      <c r="I53" s="95" t="n">
        <v>0</v>
      </c>
      <c r="J53" s="129" t="str">
        <f aca="false">IF(I53=1,"VERO",IF(I53=2,"FALSO",""))</f>
        <v/>
      </c>
    </row>
    <row r="54" customFormat="false" ht="9.6" hidden="false" customHeight="true" outlineLevel="0" collapsed="false">
      <c r="B54" s="98"/>
      <c r="C54" s="233"/>
      <c r="D54" s="233"/>
      <c r="E54" s="233"/>
      <c r="F54" s="98"/>
      <c r="G54" s="98"/>
      <c r="H54" s="261"/>
      <c r="I54" s="95"/>
    </row>
    <row r="55" customFormat="false" ht="33" hidden="false" customHeight="true" outlineLevel="0" collapsed="false">
      <c r="B55" s="98" t="n">
        <v>25</v>
      </c>
      <c r="C55" s="233" t="s">
        <v>218</v>
      </c>
      <c r="D55" s="233"/>
      <c r="E55" s="233"/>
      <c r="F55" s="214"/>
      <c r="G55" s="214"/>
      <c r="H55" s="234" t="str">
        <f aca="false">IF($I$39=1,IF(I55=0,"RISPOSTA OBBLIGATORIA"," "),IF(OR($I$39=2,$F$42&gt;0),"LA RISPOSTA DATA IN QUESTA SEZIONE NON VERRA' CONSIDERATA",IF(I55&gt;0,"RISPONDERE ALLA DOMANDA 16"," ")))</f>
        <v> </v>
      </c>
      <c r="I55" s="95" t="n">
        <v>0</v>
      </c>
      <c r="J55" s="129" t="str">
        <f aca="false">IF(I55=1,"VERO",IF(I55=2,"FALSO",""))</f>
        <v/>
      </c>
    </row>
    <row r="56" customFormat="false" ht="9.6" hidden="false" customHeight="true" outlineLevel="0" collapsed="false">
      <c r="B56" s="98"/>
      <c r="C56" s="233"/>
      <c r="D56" s="233"/>
      <c r="E56" s="233"/>
      <c r="F56" s="98"/>
      <c r="G56" s="98"/>
      <c r="H56" s="261"/>
      <c r="I56" s="95"/>
    </row>
    <row r="57" customFormat="false" ht="36.95" hidden="false" customHeight="true" outlineLevel="0" collapsed="false">
      <c r="B57" s="98" t="n">
        <v>26</v>
      </c>
      <c r="C57" s="233" t="s">
        <v>219</v>
      </c>
      <c r="D57" s="233"/>
      <c r="E57" s="233"/>
      <c r="F57" s="214"/>
      <c r="G57" s="214"/>
      <c r="H57" s="234" t="str">
        <f aca="false">IF($I$39=1,IF(I57=0,"RISPOSTA OBBLIGATORIA"," "),IF(OR($I$39=2,$F$42&gt;0),"LA RISPOSTA DATA IN QUESTA SEZIONE NON VERRA' CONSIDERATA",IF(I57&gt;0,"RISPONDERE ALLA DOMANDA 16"," ")))</f>
        <v> </v>
      </c>
      <c r="I57" s="95" t="n">
        <v>0</v>
      </c>
      <c r="J57" s="129" t="str">
        <f aca="false">IF(I57=1,"VERO",IF(I57=2,"FALSO",""))</f>
        <v/>
      </c>
    </row>
    <row r="58" customFormat="false" ht="9.6" hidden="false" customHeight="true" outlineLevel="0" collapsed="false">
      <c r="B58" s="98"/>
      <c r="C58" s="233"/>
      <c r="D58" s="233"/>
      <c r="E58" s="233"/>
      <c r="F58" s="98"/>
      <c r="G58" s="98"/>
      <c r="H58" s="261"/>
      <c r="I58" s="95"/>
    </row>
    <row r="59" customFormat="false" ht="33" hidden="false" customHeight="true" outlineLevel="0" collapsed="false">
      <c r="B59" s="98" t="n">
        <v>27</v>
      </c>
      <c r="C59" s="233" t="s">
        <v>220</v>
      </c>
      <c r="D59" s="233"/>
      <c r="E59" s="233"/>
      <c r="F59" s="214"/>
      <c r="G59" s="214"/>
      <c r="H59" s="234" t="str">
        <f aca="false">IF($I$39=1,IF(I59=0,"RISPOSTA OBBLIGATORIA"," "),IF(OR($I$39=2,$F$42&gt;0),"LA RISPOSTA DATA IN QUESTA SEZIONE NON VERRA' CONSIDERATA",IF(I59&gt;0,"RISPONDERE ALLA DOMANDA 16"," ")))</f>
        <v> </v>
      </c>
      <c r="I59" s="95" t="n">
        <v>0</v>
      </c>
      <c r="J59" s="129" t="str">
        <f aca="false">IF(I59=1,"VERO",IF(I59=2,"FALSO",""))</f>
        <v/>
      </c>
    </row>
    <row r="60" customFormat="false" ht="9.6" hidden="false" customHeight="true" outlineLevel="0" collapsed="false">
      <c r="B60" s="98"/>
      <c r="C60" s="233"/>
      <c r="D60" s="233"/>
      <c r="E60" s="233"/>
      <c r="F60" s="98"/>
      <c r="G60" s="98"/>
      <c r="H60" s="261"/>
      <c r="I60" s="95"/>
    </row>
    <row r="61" customFormat="false" ht="33" hidden="false" customHeight="true" outlineLevel="0" collapsed="false">
      <c r="B61" s="98" t="n">
        <v>28</v>
      </c>
      <c r="C61" s="233" t="s">
        <v>221</v>
      </c>
      <c r="D61" s="233"/>
      <c r="E61" s="233"/>
      <c r="F61" s="214"/>
      <c r="G61" s="214"/>
      <c r="H61" s="234" t="str">
        <f aca="false">IF($I$39=1,IF(I61=0,"RISPOSTA OBBLIGATORIA"," "),IF(OR($I$39=2,$F$42&gt;0),"LA RISPOSTA DATA IN QUESTA SEZIONE NON VERRA' CONSIDERATA",IF(I61&gt;0,"RISPONDERE ALLA DOMANDA 16"," ")))</f>
        <v> </v>
      </c>
      <c r="I61" s="95" t="n">
        <v>0</v>
      </c>
      <c r="J61" s="129" t="str">
        <f aca="false">IF(I61=1,"VERO",IF(I61=2,"FALSO",""))</f>
        <v/>
      </c>
    </row>
    <row r="62" customFormat="false" ht="9.6" hidden="false" customHeight="true" outlineLevel="0" collapsed="false">
      <c r="B62" s="98"/>
      <c r="C62" s="233"/>
      <c r="D62" s="233"/>
      <c r="E62" s="233"/>
      <c r="F62" s="98"/>
      <c r="G62" s="98"/>
      <c r="H62" s="261"/>
      <c r="I62" s="95"/>
    </row>
    <row r="63" customFormat="false" ht="38.45" hidden="false" customHeight="true" outlineLevel="0" collapsed="false">
      <c r="B63" s="98" t="n">
        <v>29</v>
      </c>
      <c r="C63" s="233" t="s">
        <v>231</v>
      </c>
      <c r="D63" s="233"/>
      <c r="E63" s="233"/>
      <c r="F63" s="214"/>
      <c r="G63" s="214"/>
      <c r="H63" s="234" t="str">
        <f aca="false">IF($I$39=1,IF(I63=0,"RISPOSTA OBBLIGATORIA"," "),IF(OR($I$39=2,$F$42&gt;0),"LA RISPOSTA DATA IN QUESTA SEZIONE NON VERRA' CONSIDERATA",IF(I63&gt;0,"RISPONDERE ALLA DOMANDA 16"," ")))</f>
        <v> </v>
      </c>
      <c r="I63" s="95" t="n">
        <v>0</v>
      </c>
      <c r="J63" s="129" t="str">
        <f aca="false">IF(I63=1,"VERO",IF(I63=2,"FALSO",""))</f>
        <v/>
      </c>
    </row>
    <row r="64" customFormat="false" ht="9.6" hidden="false" customHeight="true" outlineLevel="0" collapsed="false">
      <c r="B64" s="98"/>
      <c r="C64" s="233"/>
      <c r="D64" s="233"/>
      <c r="E64" s="233"/>
      <c r="F64" s="98"/>
      <c r="G64" s="98"/>
      <c r="H64" s="261"/>
      <c r="I64" s="95"/>
    </row>
    <row r="65" customFormat="false" ht="33" hidden="false" customHeight="true" outlineLevel="0" collapsed="false">
      <c r="B65" s="98" t="n">
        <v>30</v>
      </c>
      <c r="C65" s="233" t="s">
        <v>223</v>
      </c>
      <c r="D65" s="233"/>
      <c r="E65" s="233"/>
      <c r="F65" s="263"/>
      <c r="G65" s="263"/>
      <c r="H65" s="234" t="str">
        <f aca="false">IF($I$39=1,IF(I65=0,"RISPOSTA OBBLIGATORIA"," "),IF(OR($I$39=2,$F$42&gt;0),"LA RISPOSTA DATA IN QUESTA SEZIONE NON VERRA' CONSIDERATA",IF(I65&gt;0,"RISPONDERE ALLA DOMANDA 16"," ")))</f>
        <v> </v>
      </c>
      <c r="I65" s="95" t="n">
        <v>0</v>
      </c>
      <c r="J65" s="129" t="str">
        <f aca="false">IF(I65=1,"VERO",IF(I65=2,"FALSO",""))</f>
        <v/>
      </c>
    </row>
    <row r="66" customFormat="false" ht="9.6" hidden="false" customHeight="true" outlineLevel="0" collapsed="false">
      <c r="A66" s="167"/>
      <c r="B66" s="133"/>
      <c r="C66" s="264"/>
      <c r="D66" s="264"/>
      <c r="E66" s="264"/>
      <c r="F66" s="133"/>
      <c r="G66" s="133"/>
      <c r="H66" s="265"/>
      <c r="I66" s="95"/>
    </row>
    <row r="67" customFormat="false" ht="9.6" hidden="false" customHeight="true" outlineLevel="0" collapsed="false">
      <c r="B67" s="98"/>
      <c r="C67" s="233"/>
      <c r="D67" s="233"/>
      <c r="E67" s="233"/>
      <c r="F67" s="98"/>
      <c r="G67" s="98"/>
      <c r="H67" s="261"/>
      <c r="I67" s="95"/>
    </row>
    <row r="68" customFormat="false" ht="15" hidden="false" customHeight="true" outlineLevel="0" collapsed="false">
      <c r="A68" s="259" t="s">
        <v>233</v>
      </c>
      <c r="B68" s="259"/>
      <c r="C68" s="259"/>
      <c r="D68" s="233"/>
      <c r="E68" s="233"/>
      <c r="F68" s="98"/>
      <c r="G68" s="98"/>
      <c r="H68" s="261"/>
      <c r="I68" s="95"/>
    </row>
    <row r="69" customFormat="false" ht="9.6" hidden="false" customHeight="true" outlineLevel="0" collapsed="false">
      <c r="B69" s="98"/>
      <c r="C69" s="233"/>
      <c r="D69" s="233"/>
      <c r="E69" s="233"/>
      <c r="F69" s="98"/>
      <c r="G69" s="98"/>
      <c r="H69" s="261"/>
      <c r="I69" s="95"/>
    </row>
    <row r="70" customFormat="false" ht="15" hidden="false" customHeight="true" outlineLevel="0" collapsed="false">
      <c r="B70" s="98"/>
      <c r="C70" s="98"/>
      <c r="D70" s="98"/>
      <c r="E70" s="98"/>
      <c r="F70" s="140" t="s">
        <v>145</v>
      </c>
      <c r="G70" s="140" t="s">
        <v>146</v>
      </c>
      <c r="H70" s="170"/>
      <c r="I70" s="95"/>
    </row>
    <row r="71" customFormat="false" ht="30" hidden="false" customHeight="true" outlineLevel="0" collapsed="false">
      <c r="A71" s="94" t="s">
        <v>234</v>
      </c>
      <c r="B71" s="182" t="s">
        <v>227</v>
      </c>
      <c r="C71" s="182"/>
      <c r="D71" s="182"/>
      <c r="E71" s="182"/>
      <c r="F71" s="177"/>
      <c r="G71" s="177"/>
      <c r="H71" s="178"/>
      <c r="I71" s="95" t="n">
        <v>0</v>
      </c>
      <c r="J71" s="129" t="str">
        <f aca="false">IF(I71=1,"VERO",IF(I71=2,"FALSO",""))</f>
        <v/>
      </c>
    </row>
    <row r="72" customFormat="false" ht="15.6" hidden="false" customHeight="true" outlineLevel="0" collapsed="false">
      <c r="B72" s="205"/>
      <c r="C72" s="205"/>
      <c r="D72" s="205"/>
      <c r="E72" s="205"/>
      <c r="F72" s="205"/>
      <c r="G72" s="205"/>
      <c r="H72" s="234"/>
      <c r="I72" s="95"/>
    </row>
    <row r="73" customFormat="false" ht="15" hidden="false" customHeight="true" outlineLevel="0" collapsed="false">
      <c r="B73" s="98"/>
      <c r="C73" s="98"/>
      <c r="D73" s="98"/>
      <c r="E73" s="98"/>
      <c r="F73" s="140" t="s">
        <v>228</v>
      </c>
      <c r="G73" s="98"/>
      <c r="H73" s="170"/>
      <c r="I73" s="95"/>
    </row>
    <row r="74" customFormat="false" ht="30" hidden="false" customHeight="true" outlineLevel="0" collapsed="false">
      <c r="A74" s="94" t="s">
        <v>235</v>
      </c>
      <c r="B74" s="98"/>
      <c r="C74" s="260" t="s">
        <v>229</v>
      </c>
      <c r="D74" s="260"/>
      <c r="E74" s="260"/>
      <c r="F74" s="143"/>
      <c r="G74" s="200" t="str">
        <f aca="false">IF($I$71=2,IF($F$74=0,"RISPOSTA OBBLIGATORIA"," "),IF(AND(I71=1,F74&gt;0),"LA RISPOSTA DATA IN QUESTA SEZIONE NON VERRA' CONSIDERATA",IF(F74&gt;0,"RISPONDERE NO ALLA DOMANDA 31"," ")))</f>
        <v> </v>
      </c>
      <c r="H74" s="200"/>
      <c r="I74" s="95"/>
    </row>
    <row r="75" customFormat="false" ht="14.45" hidden="false" customHeight="true" outlineLevel="0" collapsed="false">
      <c r="B75" s="205"/>
      <c r="C75" s="205"/>
      <c r="D75" s="205"/>
      <c r="E75" s="205"/>
      <c r="F75" s="205"/>
      <c r="G75" s="205"/>
      <c r="H75" s="234"/>
      <c r="I75" s="95"/>
    </row>
    <row r="76" customFormat="false" ht="30" hidden="false" customHeight="true" outlineLevel="0" collapsed="false">
      <c r="B76" s="98"/>
      <c r="C76" s="260" t="s">
        <v>230</v>
      </c>
      <c r="D76" s="260"/>
      <c r="E76" s="260"/>
      <c r="F76" s="140" t="s">
        <v>145</v>
      </c>
      <c r="G76" s="140" t="s">
        <v>146</v>
      </c>
      <c r="H76" s="170"/>
      <c r="I76" s="95"/>
    </row>
    <row r="77" customFormat="false" ht="33" hidden="false" customHeight="true" outlineLevel="0" collapsed="false">
      <c r="B77" s="98" t="n">
        <v>35</v>
      </c>
      <c r="C77" s="233" t="s">
        <v>213</v>
      </c>
      <c r="D77" s="233"/>
      <c r="E77" s="233"/>
      <c r="F77" s="214"/>
      <c r="G77" s="214"/>
      <c r="H77" s="234" t="str">
        <f aca="false">IF($I$71=1,IF(I77=0,"RISPOSTA OBBLIGATORIA"," "),IF(OR($I$71=2,$F$74&gt;0),"LA RISPOSTA DATA IN QUESTA SEZIONE NON VERRA' CONSIDERATA",IF(I77&gt;0,"RISPONDERE ALLA DOMANDA 31"," ")))</f>
        <v> </v>
      </c>
      <c r="I77" s="95" t="n">
        <v>0</v>
      </c>
      <c r="J77" s="129" t="str">
        <f aca="false">IF(I77=1,"VERO",IF(I77=2,"FALSO",""))</f>
        <v/>
      </c>
    </row>
    <row r="78" customFormat="false" ht="9.6" hidden="false" customHeight="true" outlineLevel="0" collapsed="false">
      <c r="B78" s="98"/>
      <c r="C78" s="233"/>
      <c r="D78" s="233"/>
      <c r="E78" s="233"/>
      <c r="F78" s="98"/>
      <c r="G78" s="98"/>
      <c r="H78" s="261"/>
      <c r="I78" s="95"/>
    </row>
    <row r="79" customFormat="false" ht="33" hidden="false" customHeight="true" outlineLevel="0" collapsed="false">
      <c r="B79" s="98" t="n">
        <v>36</v>
      </c>
      <c r="C79" s="233" t="s">
        <v>214</v>
      </c>
      <c r="D79" s="233"/>
      <c r="E79" s="233"/>
      <c r="F79" s="214"/>
      <c r="G79" s="214"/>
      <c r="H79" s="234" t="str">
        <f aca="false">IF($I$71=1,IF(I79=0,"RISPOSTA OBBLIGATORIA"," "),IF(OR($I$71=2,$F$74&gt;0),"LA RISPOSTA DATA IN QUESTA SEZIONE NON VERRA' CONSIDERATA",IF(I79&gt;0,"RISPONDERE ALLA DOMANDA 31"," ")))</f>
        <v> </v>
      </c>
      <c r="I79" s="95" t="n">
        <v>0</v>
      </c>
      <c r="J79" s="129" t="str">
        <f aca="false">IF(I79=1,"VERO",IF(I79=2,"FALSO",""))</f>
        <v/>
      </c>
    </row>
    <row r="80" customFormat="false" ht="9.6" hidden="false" customHeight="true" outlineLevel="0" collapsed="false">
      <c r="B80" s="98"/>
      <c r="C80" s="233"/>
      <c r="D80" s="233"/>
      <c r="E80" s="233"/>
      <c r="F80" s="98"/>
      <c r="G80" s="98"/>
      <c r="H80" s="261"/>
      <c r="I80" s="95"/>
    </row>
    <row r="81" customFormat="false" ht="33" hidden="false" customHeight="true" outlineLevel="0" collapsed="false">
      <c r="B81" s="98" t="n">
        <v>37</v>
      </c>
      <c r="C81" s="233" t="s">
        <v>215</v>
      </c>
      <c r="D81" s="233"/>
      <c r="E81" s="233"/>
      <c r="F81" s="214"/>
      <c r="G81" s="214"/>
      <c r="H81" s="234" t="str">
        <f aca="false">IF($I$71=1,IF(I81=0,"RISPOSTA OBBLIGATORIA"," "),IF(OR($I$71=2,$F$74&gt;0),"LA RISPOSTA DATA IN QUESTA SEZIONE NON VERRA' CONSIDERATA",IF(I81&gt;0,"RISPONDERE ALLA DOMANDA 31"," ")))</f>
        <v> </v>
      </c>
      <c r="I81" s="95" t="n">
        <v>0</v>
      </c>
      <c r="J81" s="129" t="str">
        <f aca="false">IF(I81=1,"VERO",IF(I81=2,"FALSO",""))</f>
        <v/>
      </c>
    </row>
    <row r="82" customFormat="false" ht="9.6" hidden="false" customHeight="true" outlineLevel="0" collapsed="false">
      <c r="B82" s="98"/>
      <c r="C82" s="233"/>
      <c r="D82" s="233"/>
      <c r="E82" s="233"/>
      <c r="F82" s="98"/>
      <c r="G82" s="98"/>
      <c r="H82" s="261"/>
      <c r="I82" s="95"/>
    </row>
    <row r="83" customFormat="false" ht="33" hidden="false" customHeight="true" outlineLevel="0" collapsed="false">
      <c r="B83" s="98" t="n">
        <v>38</v>
      </c>
      <c r="C83" s="233" t="s">
        <v>216</v>
      </c>
      <c r="D83" s="233"/>
      <c r="E83" s="233"/>
      <c r="F83" s="214"/>
      <c r="G83" s="214"/>
      <c r="H83" s="234" t="str">
        <f aca="false">IF($I$71=1,IF(I83=0,"RISPOSTA OBBLIGATORIA"," "),IF(OR($I$71=2,$F$74&gt;0),"LA RISPOSTA DATA IN QUESTA SEZIONE NON VERRA' CONSIDERATA",IF(I83&gt;0,"RISPONDERE ALLA DOMANDA 31"," ")))</f>
        <v> </v>
      </c>
      <c r="I83" s="95" t="n">
        <v>0</v>
      </c>
      <c r="J83" s="129" t="str">
        <f aca="false">IF(I83=1,"VERO",IF(I83=2,"FALSO",""))</f>
        <v/>
      </c>
    </row>
    <row r="84" customFormat="false" ht="9.6" hidden="false" customHeight="true" outlineLevel="0" collapsed="false">
      <c r="B84" s="205"/>
      <c r="C84" s="233"/>
      <c r="D84" s="233"/>
      <c r="E84" s="233"/>
      <c r="F84" s="207"/>
      <c r="G84" s="208"/>
      <c r="H84" s="262"/>
      <c r="I84" s="95"/>
    </row>
    <row r="85" customFormat="false" ht="33" hidden="false" customHeight="true" outlineLevel="0" collapsed="false">
      <c r="B85" s="98" t="n">
        <v>39</v>
      </c>
      <c r="C85" s="233" t="s">
        <v>217</v>
      </c>
      <c r="D85" s="233"/>
      <c r="E85" s="233"/>
      <c r="F85" s="214"/>
      <c r="G85" s="214"/>
      <c r="H85" s="234" t="str">
        <f aca="false">IF($I$71=1,IF(I85=0,"RISPOSTA OBBLIGATORIA"," "),IF(OR($I$71=2,$F$74&gt;0),"LA RISPOSTA DATA IN QUESTA SEZIONE NON VERRA' CONSIDERATA",IF(I85&gt;0,"RISPONDERE ALLA DOMANDA 31"," ")))</f>
        <v> </v>
      </c>
      <c r="I85" s="95" t="n">
        <v>0</v>
      </c>
      <c r="J85" s="129" t="str">
        <f aca="false">IF(I85=1,"VERO",IF(I85=2,"FALSO",""))</f>
        <v/>
      </c>
    </row>
    <row r="86" customFormat="false" ht="9.6" hidden="false" customHeight="true" outlineLevel="0" collapsed="false">
      <c r="B86" s="98"/>
      <c r="C86" s="233"/>
      <c r="D86" s="233"/>
      <c r="E86" s="233"/>
      <c r="F86" s="98"/>
      <c r="G86" s="98"/>
      <c r="H86" s="261"/>
      <c r="I86" s="95"/>
    </row>
    <row r="87" customFormat="false" ht="33" hidden="false" customHeight="true" outlineLevel="0" collapsed="false">
      <c r="B87" s="98" t="n">
        <v>40</v>
      </c>
      <c r="C87" s="233" t="s">
        <v>218</v>
      </c>
      <c r="D87" s="233"/>
      <c r="E87" s="233"/>
      <c r="F87" s="214"/>
      <c r="G87" s="214"/>
      <c r="H87" s="234" t="str">
        <f aca="false">IF($I$71=1,IF(I87=0,"RISPOSTA OBBLIGATORIA"," "),IF(OR($I$71=2,$F$74&gt;0),"LA RISPOSTA DATA IN QUESTA SEZIONE NON VERRA' CONSIDERATA",IF(I87&gt;0,"RISPONDERE ALLA DOMANDA 31"," ")))</f>
        <v> </v>
      </c>
      <c r="I87" s="95" t="n">
        <v>0</v>
      </c>
      <c r="J87" s="129" t="str">
        <f aca="false">IF(I87=1,"VERO",IF(I87=2,"FALSO",""))</f>
        <v/>
      </c>
    </row>
    <row r="88" customFormat="false" ht="9.6" hidden="false" customHeight="true" outlineLevel="0" collapsed="false">
      <c r="B88" s="98"/>
      <c r="C88" s="233"/>
      <c r="D88" s="233"/>
      <c r="E88" s="233"/>
      <c r="F88" s="98"/>
      <c r="G88" s="98"/>
      <c r="H88" s="261"/>
      <c r="I88" s="95"/>
    </row>
    <row r="89" customFormat="false" ht="36.95" hidden="false" customHeight="true" outlineLevel="0" collapsed="false">
      <c r="B89" s="98" t="n">
        <v>41</v>
      </c>
      <c r="C89" s="233" t="s">
        <v>219</v>
      </c>
      <c r="D89" s="233"/>
      <c r="E89" s="233"/>
      <c r="F89" s="214"/>
      <c r="G89" s="214"/>
      <c r="H89" s="234" t="str">
        <f aca="false">IF($I$71=1,IF(I89=0,"RISPOSTA OBBLIGATORIA"," "),IF(OR($I$71=2,$F$74&gt;0),"LA RISPOSTA DATA IN QUESTA SEZIONE NON VERRA' CONSIDERATA",IF(I89&gt;0,"RISPONDERE ALLA DOMANDA 31"," ")))</f>
        <v> </v>
      </c>
      <c r="I89" s="95" t="n">
        <v>0</v>
      </c>
      <c r="J89" s="129" t="str">
        <f aca="false">IF(I89=1,"VERO",IF(I89=2,"FALSO",""))</f>
        <v/>
      </c>
    </row>
    <row r="90" customFormat="false" ht="9.6" hidden="false" customHeight="true" outlineLevel="0" collapsed="false">
      <c r="B90" s="98"/>
      <c r="C90" s="233"/>
      <c r="D90" s="233"/>
      <c r="E90" s="233"/>
      <c r="F90" s="98"/>
      <c r="G90" s="98"/>
      <c r="H90" s="261"/>
      <c r="I90" s="95"/>
    </row>
    <row r="91" customFormat="false" ht="33" hidden="false" customHeight="true" outlineLevel="0" collapsed="false">
      <c r="B91" s="98" t="n">
        <v>42</v>
      </c>
      <c r="C91" s="233" t="s">
        <v>220</v>
      </c>
      <c r="D91" s="233"/>
      <c r="E91" s="233"/>
      <c r="F91" s="214"/>
      <c r="G91" s="214"/>
      <c r="H91" s="234" t="str">
        <f aca="false">IF($I$71=1,IF(I91=0,"RISPOSTA OBBLIGATORIA"," "),IF(OR($I$71=2,$F$74&gt;0),"LA RISPOSTA DATA IN QUESTA SEZIONE NON VERRA' CONSIDERATA",IF(I91&gt;0,"RISPONDERE ALLA DOMANDA 31"," ")))</f>
        <v> </v>
      </c>
      <c r="I91" s="95" t="n">
        <v>0</v>
      </c>
      <c r="J91" s="129" t="str">
        <f aca="false">IF(I91=1,"VERO",IF(I91=2,"FALSO",""))</f>
        <v/>
      </c>
    </row>
    <row r="92" customFormat="false" ht="9.6" hidden="false" customHeight="true" outlineLevel="0" collapsed="false">
      <c r="B92" s="98"/>
      <c r="C92" s="233"/>
      <c r="D92" s="233"/>
      <c r="E92" s="233"/>
      <c r="F92" s="98"/>
      <c r="G92" s="98"/>
      <c r="H92" s="261"/>
      <c r="I92" s="95"/>
    </row>
    <row r="93" customFormat="false" ht="33" hidden="false" customHeight="true" outlineLevel="0" collapsed="false">
      <c r="B93" s="98" t="n">
        <v>43</v>
      </c>
      <c r="C93" s="233" t="s">
        <v>221</v>
      </c>
      <c r="D93" s="233"/>
      <c r="E93" s="233"/>
      <c r="F93" s="214"/>
      <c r="G93" s="214"/>
      <c r="H93" s="234" t="str">
        <f aca="false">IF($I$71=1,IF(I93=0,"RISPOSTA OBBLIGATORIA"," "),IF(OR($I$71=2,$F$74&gt;0),"LA RISPOSTA DATA IN QUESTA SEZIONE NON VERRA' CONSIDERATA",IF(I93&gt;0,"RISPONDERE ALLA DOMANDA 31"," ")))</f>
        <v> </v>
      </c>
      <c r="I93" s="95" t="n">
        <v>0</v>
      </c>
      <c r="J93" s="129" t="str">
        <f aca="false">IF(I93=1,"VERO",IF(I93=2,"FALSO",""))</f>
        <v/>
      </c>
    </row>
    <row r="94" customFormat="false" ht="9.6" hidden="false" customHeight="true" outlineLevel="0" collapsed="false">
      <c r="B94" s="98"/>
      <c r="C94" s="233"/>
      <c r="D94" s="233"/>
      <c r="E94" s="233"/>
      <c r="F94" s="98"/>
      <c r="G94" s="98"/>
      <c r="H94" s="261"/>
      <c r="I94" s="95"/>
    </row>
    <row r="95" customFormat="false" ht="38.45" hidden="false" customHeight="true" outlineLevel="0" collapsed="false">
      <c r="B95" s="98" t="n">
        <v>44</v>
      </c>
      <c r="C95" s="233" t="s">
        <v>231</v>
      </c>
      <c r="D95" s="233"/>
      <c r="E95" s="233"/>
      <c r="F95" s="214"/>
      <c r="G95" s="214"/>
      <c r="H95" s="234" t="str">
        <f aca="false">IF($I$71=1,IF(I95=0,"RISPOSTA OBBLIGATORIA"," "),IF(OR($I$71=2,$F$74&gt;0),"LA RISPOSTA DATA IN QUESTA SEZIONE NON VERRA' CONSIDERATA",IF(I95&gt;0,"RISPONDERE ALLA DOMANDA 31"," ")))</f>
        <v> </v>
      </c>
      <c r="I95" s="95" t="n">
        <v>0</v>
      </c>
      <c r="J95" s="129" t="str">
        <f aca="false">IF(I95=1,"VERO",IF(I95=2,"FALSO",""))</f>
        <v/>
      </c>
    </row>
    <row r="96" customFormat="false" ht="9.6" hidden="false" customHeight="true" outlineLevel="0" collapsed="false">
      <c r="B96" s="98"/>
      <c r="C96" s="233"/>
      <c r="D96" s="233"/>
      <c r="E96" s="233"/>
      <c r="F96" s="98"/>
      <c r="G96" s="98"/>
      <c r="H96" s="261"/>
      <c r="I96" s="95"/>
    </row>
    <row r="97" customFormat="false" ht="33" hidden="false" customHeight="true" outlineLevel="0" collapsed="false">
      <c r="B97" s="98" t="n">
        <v>45</v>
      </c>
      <c r="C97" s="233" t="s">
        <v>223</v>
      </c>
      <c r="D97" s="233"/>
      <c r="E97" s="233"/>
      <c r="F97" s="263"/>
      <c r="G97" s="263"/>
      <c r="H97" s="234" t="str">
        <f aca="false">IF($I$71=1,IF(I97=0,"RISPOSTA OBBLIGATORIA"," "),IF(OR($I$71=2,$F$74&gt;0),"LA RISPOSTA DATA IN QUESTA SEZIONE NON VERRA' CONSIDERATA",IF(I97&gt;0,"RISPONDERE ALLA DOMANDA 31"," ")))</f>
        <v> </v>
      </c>
      <c r="I97" s="95" t="n">
        <v>0</v>
      </c>
      <c r="J97" s="129" t="str">
        <f aca="false">IF(I97=1,"VERO",IF(I97=2,"FALSO",""))</f>
        <v/>
      </c>
    </row>
    <row r="98" customFormat="false" ht="9.6" hidden="false" customHeight="true" outlineLevel="0" collapsed="false">
      <c r="A98" s="167"/>
      <c r="B98" s="133"/>
      <c r="C98" s="264"/>
      <c r="D98" s="264"/>
      <c r="E98" s="264"/>
      <c r="F98" s="133"/>
      <c r="G98" s="133"/>
      <c r="H98" s="265"/>
      <c r="I98" s="95"/>
    </row>
    <row r="99" customFormat="false" ht="9.6" hidden="false" customHeight="true" outlineLevel="0" collapsed="false">
      <c r="B99" s="98"/>
      <c r="C99" s="233"/>
      <c r="D99" s="233"/>
      <c r="E99" s="233"/>
      <c r="F99" s="98"/>
      <c r="G99" s="98"/>
      <c r="H99" s="261"/>
      <c r="I99" s="95"/>
    </row>
    <row r="100" customFormat="false" ht="15" hidden="false" customHeight="true" outlineLevel="0" collapsed="false">
      <c r="A100" s="266" t="s">
        <v>236</v>
      </c>
      <c r="B100" s="266"/>
      <c r="C100" s="266"/>
      <c r="D100" s="233"/>
      <c r="E100" s="233"/>
      <c r="F100" s="98"/>
      <c r="G100" s="98"/>
      <c r="H100" s="261"/>
      <c r="I100" s="95"/>
    </row>
    <row r="101" customFormat="false" ht="9.6" hidden="false" customHeight="true" outlineLevel="0" collapsed="false">
      <c r="B101" s="98"/>
      <c r="C101" s="233"/>
      <c r="D101" s="233"/>
      <c r="E101" s="233"/>
      <c r="F101" s="98"/>
      <c r="G101" s="98"/>
      <c r="H101" s="261"/>
      <c r="I101" s="95"/>
    </row>
    <row r="102" customFormat="false" ht="15" hidden="false" customHeight="true" outlineLevel="0" collapsed="false">
      <c r="B102" s="98"/>
      <c r="C102" s="98"/>
      <c r="D102" s="98"/>
      <c r="E102" s="98"/>
      <c r="F102" s="140" t="s">
        <v>145</v>
      </c>
      <c r="G102" s="140" t="s">
        <v>146</v>
      </c>
      <c r="H102" s="170"/>
      <c r="I102" s="95"/>
    </row>
    <row r="103" customFormat="false" ht="30" hidden="false" customHeight="true" outlineLevel="0" collapsed="false">
      <c r="A103" s="94" t="s">
        <v>237</v>
      </c>
      <c r="B103" s="182" t="s">
        <v>227</v>
      </c>
      <c r="C103" s="182"/>
      <c r="D103" s="182"/>
      <c r="E103" s="182"/>
      <c r="F103" s="177"/>
      <c r="G103" s="177"/>
      <c r="H103" s="178"/>
      <c r="I103" s="95" t="n">
        <v>0</v>
      </c>
      <c r="J103" s="129" t="str">
        <f aca="false">IF(I103=1,"VERO",IF(I103=2,"FALSO",""))</f>
        <v/>
      </c>
    </row>
    <row r="104" customFormat="false" ht="15.6" hidden="false" customHeight="true" outlineLevel="0" collapsed="false">
      <c r="B104" s="205"/>
      <c r="C104" s="205"/>
      <c r="D104" s="205"/>
      <c r="E104" s="205"/>
      <c r="F104" s="205"/>
      <c r="G104" s="205"/>
      <c r="H104" s="234"/>
      <c r="I104" s="95"/>
    </row>
    <row r="105" customFormat="false" ht="15" hidden="false" customHeight="true" outlineLevel="0" collapsed="false">
      <c r="B105" s="98"/>
      <c r="C105" s="98"/>
      <c r="D105" s="98"/>
      <c r="E105" s="98"/>
      <c r="F105" s="140" t="s">
        <v>228</v>
      </c>
      <c r="G105" s="98"/>
      <c r="H105" s="170"/>
      <c r="I105" s="95"/>
    </row>
    <row r="106" customFormat="false" ht="30" hidden="false" customHeight="true" outlineLevel="0" collapsed="false">
      <c r="A106" s="94" t="s">
        <v>238</v>
      </c>
      <c r="B106" s="98"/>
      <c r="C106" s="260" t="s">
        <v>229</v>
      </c>
      <c r="D106" s="260"/>
      <c r="E106" s="260"/>
      <c r="F106" s="143"/>
      <c r="G106" s="200" t="str">
        <f aca="false">IF($I$103=2,IF($F$106=0,"RISPOSTA OBBLIGATORIA"," "),IF(AND(I103=1,F106&gt;0),"LA RISPOSTA DATA IN QUESTA SEZIONE NON VERRA' CONSIDERATA",IF(F106&gt;0,"RISPONDERE NO ALLA DOMANDA 46"," ")))</f>
        <v> </v>
      </c>
      <c r="H106" s="200"/>
      <c r="I106" s="95"/>
    </row>
    <row r="107" customFormat="false" ht="14.45" hidden="false" customHeight="true" outlineLevel="0" collapsed="false">
      <c r="B107" s="205"/>
      <c r="C107" s="205"/>
      <c r="D107" s="205"/>
      <c r="E107" s="205"/>
      <c r="F107" s="205"/>
      <c r="G107" s="205"/>
      <c r="H107" s="234"/>
      <c r="I107" s="95"/>
    </row>
    <row r="108" customFormat="false" ht="30" hidden="false" customHeight="true" outlineLevel="0" collapsed="false">
      <c r="B108" s="98"/>
      <c r="C108" s="260" t="s">
        <v>230</v>
      </c>
      <c r="D108" s="260"/>
      <c r="E108" s="260"/>
      <c r="F108" s="140" t="s">
        <v>145</v>
      </c>
      <c r="G108" s="140" t="s">
        <v>146</v>
      </c>
      <c r="H108" s="170"/>
      <c r="I108" s="95"/>
    </row>
    <row r="109" customFormat="false" ht="33" hidden="false" customHeight="true" outlineLevel="0" collapsed="false">
      <c r="B109" s="98" t="n">
        <v>50</v>
      </c>
      <c r="C109" s="233" t="s">
        <v>213</v>
      </c>
      <c r="D109" s="233"/>
      <c r="E109" s="233"/>
      <c r="F109" s="214"/>
      <c r="G109" s="214"/>
      <c r="H109" s="234" t="str">
        <f aca="false">IF($I$103=1,IF(I109=0,"RISPOSTA OBBLIGATORIA"," "),IF(OR($I$103=2,$F$106&gt;0),"LA RISPOSTA DATA IN QUESTA SEZIONE NON VERRA' CONSIDERATA",IF(I109&gt;0,"RISPONDERE ALLA DOMANDA 46"," ")))</f>
        <v> </v>
      </c>
      <c r="I109" s="95" t="n">
        <v>0</v>
      </c>
      <c r="J109" s="129" t="str">
        <f aca="false">IF(I109=1,"VERO",IF(I109=2,"FALSO",""))</f>
        <v/>
      </c>
    </row>
    <row r="110" customFormat="false" ht="9.6" hidden="false" customHeight="true" outlineLevel="0" collapsed="false">
      <c r="B110" s="98"/>
      <c r="C110" s="233"/>
      <c r="D110" s="233"/>
      <c r="E110" s="233"/>
      <c r="F110" s="98"/>
      <c r="G110" s="98"/>
      <c r="H110" s="261"/>
      <c r="I110" s="95"/>
    </row>
    <row r="111" customFormat="false" ht="33" hidden="false" customHeight="true" outlineLevel="0" collapsed="false">
      <c r="B111" s="98" t="n">
        <v>51</v>
      </c>
      <c r="C111" s="233" t="s">
        <v>214</v>
      </c>
      <c r="D111" s="233"/>
      <c r="E111" s="233"/>
      <c r="F111" s="214"/>
      <c r="G111" s="214"/>
      <c r="H111" s="234" t="str">
        <f aca="false">IF($I$103=1,IF(I111=0,"RISPOSTA OBBLIGATORIA"," "),IF(OR($I$103=2,$F$106&gt;0),"LA RISPOSTA DATA IN QUESTA SEZIONE NON VERRA' CONSIDERATA",IF(I111&gt;0,"RISPONDERE ALLA DOMANDA 46"," ")))</f>
        <v> </v>
      </c>
      <c r="I111" s="95" t="n">
        <v>0</v>
      </c>
      <c r="J111" s="129" t="str">
        <f aca="false">IF(I111=1,"VERO",IF(I111=2,"FALSO",""))</f>
        <v/>
      </c>
    </row>
    <row r="112" customFormat="false" ht="9.6" hidden="false" customHeight="true" outlineLevel="0" collapsed="false">
      <c r="B112" s="98"/>
      <c r="C112" s="233"/>
      <c r="D112" s="233"/>
      <c r="E112" s="233"/>
      <c r="F112" s="98"/>
      <c r="G112" s="98"/>
      <c r="H112" s="261"/>
      <c r="I112" s="95"/>
    </row>
    <row r="113" customFormat="false" ht="33" hidden="false" customHeight="true" outlineLevel="0" collapsed="false">
      <c r="B113" s="98" t="n">
        <v>52</v>
      </c>
      <c r="C113" s="233" t="s">
        <v>215</v>
      </c>
      <c r="D113" s="233"/>
      <c r="E113" s="233"/>
      <c r="F113" s="214"/>
      <c r="G113" s="214"/>
      <c r="H113" s="234" t="str">
        <f aca="false">IF($I$103=1,IF(I113=0,"RISPOSTA OBBLIGATORIA"," "),IF(OR($I$103=2,$F$106&gt;0),"LA RISPOSTA DATA IN QUESTA SEZIONE NON VERRA' CONSIDERATA",IF(I113&gt;0,"RISPONDERE ALLA DOMANDA 46"," ")))</f>
        <v> </v>
      </c>
      <c r="I113" s="95" t="n">
        <v>0</v>
      </c>
      <c r="J113" s="129" t="str">
        <f aca="false">IF(I113=1,"VERO",IF(I113=2,"FALSO",""))</f>
        <v/>
      </c>
    </row>
    <row r="114" customFormat="false" ht="9.6" hidden="false" customHeight="true" outlineLevel="0" collapsed="false">
      <c r="B114" s="98"/>
      <c r="C114" s="233"/>
      <c r="D114" s="233"/>
      <c r="E114" s="233"/>
      <c r="F114" s="98"/>
      <c r="G114" s="98"/>
      <c r="H114" s="261"/>
      <c r="I114" s="95"/>
    </row>
    <row r="115" customFormat="false" ht="33" hidden="false" customHeight="true" outlineLevel="0" collapsed="false">
      <c r="B115" s="98" t="n">
        <v>53</v>
      </c>
      <c r="C115" s="233" t="s">
        <v>216</v>
      </c>
      <c r="D115" s="233"/>
      <c r="E115" s="233"/>
      <c r="F115" s="214"/>
      <c r="G115" s="214"/>
      <c r="H115" s="234" t="str">
        <f aca="false">IF($I$103=1,IF(I115=0,"RISPOSTA OBBLIGATORIA"," "),IF(OR($I$103=2,$F$106&gt;0),"LA RISPOSTA DATA IN QUESTA SEZIONE NON VERRA' CONSIDERATA",IF(I115&gt;0,"RISPONDERE ALLA DOMANDA 46"," ")))</f>
        <v> </v>
      </c>
      <c r="I115" s="95" t="n">
        <v>0</v>
      </c>
      <c r="J115" s="129" t="str">
        <f aca="false">IF(I115=1,"VERO",IF(I115=2,"FALSO",""))</f>
        <v/>
      </c>
    </row>
    <row r="116" customFormat="false" ht="9.6" hidden="false" customHeight="true" outlineLevel="0" collapsed="false">
      <c r="B116" s="205"/>
      <c r="C116" s="233"/>
      <c r="D116" s="233"/>
      <c r="E116" s="233"/>
      <c r="F116" s="207"/>
      <c r="G116" s="208"/>
      <c r="H116" s="262"/>
      <c r="I116" s="95"/>
    </row>
    <row r="117" customFormat="false" ht="33" hidden="false" customHeight="true" outlineLevel="0" collapsed="false">
      <c r="B117" s="98" t="n">
        <v>54</v>
      </c>
      <c r="C117" s="233" t="s">
        <v>217</v>
      </c>
      <c r="D117" s="233"/>
      <c r="E117" s="233"/>
      <c r="F117" s="214"/>
      <c r="G117" s="214"/>
      <c r="H117" s="234" t="str">
        <f aca="false">IF($I$103=1,IF(I117=0,"RISPOSTA OBBLIGATORIA"," "),IF(OR($I$103=2,$F$106&gt;0),"LA RISPOSTA DATA IN QUESTA SEZIONE NON VERRA' CONSIDERATA",IF(I117&gt;0,"RISPONDERE ALLA DOMANDA 46"," ")))</f>
        <v> </v>
      </c>
      <c r="I117" s="95" t="n">
        <v>0</v>
      </c>
      <c r="J117" s="129" t="str">
        <f aca="false">IF(I117=1,"VERO",IF(I117=2,"FALSO",""))</f>
        <v/>
      </c>
    </row>
    <row r="118" customFormat="false" ht="9.6" hidden="false" customHeight="true" outlineLevel="0" collapsed="false">
      <c r="B118" s="98"/>
      <c r="C118" s="233"/>
      <c r="D118" s="233"/>
      <c r="E118" s="233"/>
      <c r="F118" s="98"/>
      <c r="G118" s="98"/>
      <c r="H118" s="261"/>
      <c r="I118" s="95"/>
    </row>
    <row r="119" customFormat="false" ht="33" hidden="false" customHeight="true" outlineLevel="0" collapsed="false">
      <c r="B119" s="98" t="n">
        <v>55</v>
      </c>
      <c r="C119" s="233" t="s">
        <v>218</v>
      </c>
      <c r="D119" s="233"/>
      <c r="E119" s="233"/>
      <c r="F119" s="214"/>
      <c r="G119" s="214"/>
      <c r="H119" s="234" t="str">
        <f aca="false">IF($I$103=1,IF(I119=0,"RISPOSTA OBBLIGATORIA"," "),IF(OR($I$103=2,$F$106&gt;0),"LA RISPOSTA DATA IN QUESTA SEZIONE NON VERRA' CONSIDERATA",IF(I119&gt;0,"RISPONDERE ALLA DOMANDA 46"," ")))</f>
        <v> </v>
      </c>
      <c r="I119" s="95" t="n">
        <v>0</v>
      </c>
      <c r="J119" s="129" t="str">
        <f aca="false">IF(I119=1,"VERO",IF(I119=2,"FALSO",""))</f>
        <v/>
      </c>
    </row>
    <row r="120" customFormat="false" ht="9.6" hidden="false" customHeight="true" outlineLevel="0" collapsed="false">
      <c r="B120" s="98"/>
      <c r="C120" s="233"/>
      <c r="D120" s="233"/>
      <c r="E120" s="233"/>
      <c r="F120" s="98"/>
      <c r="G120" s="98"/>
      <c r="H120" s="261"/>
      <c r="I120" s="95"/>
    </row>
    <row r="121" customFormat="false" ht="36.95" hidden="false" customHeight="true" outlineLevel="0" collapsed="false">
      <c r="B121" s="98" t="n">
        <v>56</v>
      </c>
      <c r="C121" s="233" t="s">
        <v>219</v>
      </c>
      <c r="D121" s="233"/>
      <c r="E121" s="233"/>
      <c r="F121" s="214"/>
      <c r="G121" s="214"/>
      <c r="H121" s="234" t="str">
        <f aca="false">IF($I$103=1,IF(I121=0,"RISPOSTA OBBLIGATORIA"," "),IF(OR($I$103=2,$F$106&gt;0),"LA RISPOSTA DATA IN QUESTA SEZIONE NON VERRA' CONSIDERATA",IF(I121&gt;0,"RISPONDERE ALLA DOMANDA 46"," ")))</f>
        <v> </v>
      </c>
      <c r="I121" s="95" t="n">
        <v>0</v>
      </c>
      <c r="J121" s="129" t="str">
        <f aca="false">IF(I121=1,"VERO",IF(I121=2,"FALSO",""))</f>
        <v/>
      </c>
    </row>
    <row r="122" customFormat="false" ht="9.6" hidden="false" customHeight="true" outlineLevel="0" collapsed="false">
      <c r="B122" s="98"/>
      <c r="C122" s="233"/>
      <c r="D122" s="233"/>
      <c r="E122" s="233"/>
      <c r="F122" s="98"/>
      <c r="G122" s="98"/>
      <c r="H122" s="261"/>
      <c r="I122" s="95"/>
    </row>
    <row r="123" customFormat="false" ht="33" hidden="false" customHeight="true" outlineLevel="0" collapsed="false">
      <c r="B123" s="98" t="n">
        <v>57</v>
      </c>
      <c r="C123" s="233" t="s">
        <v>220</v>
      </c>
      <c r="D123" s="233"/>
      <c r="E123" s="233"/>
      <c r="F123" s="214"/>
      <c r="G123" s="214"/>
      <c r="H123" s="234" t="str">
        <f aca="false">IF($I$103=1,IF(I123=0,"RISPOSTA OBBLIGATORIA"," "),IF(OR($I$103=2,$F$106&gt;0),"LA RISPOSTA DATA IN QUESTA SEZIONE NON VERRA' CONSIDERATA",IF(I123&gt;0,"RISPONDERE ALLA DOMANDA 46"," ")))</f>
        <v> </v>
      </c>
      <c r="I123" s="95" t="n">
        <v>0</v>
      </c>
      <c r="J123" s="129" t="str">
        <f aca="false">IF(I123=1,"VERO",IF(I123=2,"FALSO",""))</f>
        <v/>
      </c>
    </row>
    <row r="124" customFormat="false" ht="9.6" hidden="false" customHeight="true" outlineLevel="0" collapsed="false">
      <c r="B124" s="98"/>
      <c r="C124" s="233"/>
      <c r="D124" s="233"/>
      <c r="E124" s="233"/>
      <c r="F124" s="98"/>
      <c r="G124" s="98"/>
      <c r="H124" s="261"/>
      <c r="I124" s="95"/>
    </row>
    <row r="125" customFormat="false" ht="33" hidden="false" customHeight="true" outlineLevel="0" collapsed="false">
      <c r="B125" s="98" t="n">
        <v>58</v>
      </c>
      <c r="C125" s="233" t="s">
        <v>221</v>
      </c>
      <c r="D125" s="233"/>
      <c r="E125" s="233"/>
      <c r="F125" s="214"/>
      <c r="G125" s="214"/>
      <c r="H125" s="234" t="str">
        <f aca="false">IF($I$103=1,IF(I125=0,"RISPOSTA OBBLIGATORIA"," "),IF(OR($I$103=2,$F$106&gt;0),"LA RISPOSTA DATA IN QUESTA SEZIONE NON VERRA' CONSIDERATA",IF(I125&gt;0,"RISPONDERE ALLA DOMANDA 46"," ")))</f>
        <v> </v>
      </c>
      <c r="I125" s="95" t="n">
        <v>0</v>
      </c>
      <c r="J125" s="129" t="str">
        <f aca="false">IF(I125=1,"VERO",IF(I125=2,"FALSO",""))</f>
        <v/>
      </c>
    </row>
    <row r="126" customFormat="false" ht="9.6" hidden="false" customHeight="true" outlineLevel="0" collapsed="false">
      <c r="B126" s="98"/>
      <c r="C126" s="233"/>
      <c r="D126" s="233"/>
      <c r="E126" s="233"/>
      <c r="F126" s="98"/>
      <c r="G126" s="98"/>
      <c r="H126" s="261"/>
      <c r="I126" s="95"/>
    </row>
    <row r="127" customFormat="false" ht="38.45" hidden="false" customHeight="true" outlineLevel="0" collapsed="false">
      <c r="B127" s="98" t="n">
        <v>59</v>
      </c>
      <c r="C127" s="233" t="s">
        <v>231</v>
      </c>
      <c r="D127" s="233"/>
      <c r="E127" s="233"/>
      <c r="F127" s="214"/>
      <c r="G127" s="214"/>
      <c r="H127" s="234" t="str">
        <f aca="false">IF($I$103=1,IF(I127=0,"RISPOSTA OBBLIGATORIA"," "),IF(OR($I$103=2,$F$106&gt;0),"LA RISPOSTA DATA IN QUESTA SEZIONE NON VERRA' CONSIDERATA",IF(I127&gt;0,"RISPONDERE ALLA DOMANDA 46"," ")))</f>
        <v> </v>
      </c>
      <c r="I127" s="95" t="n">
        <v>0</v>
      </c>
      <c r="J127" s="129" t="str">
        <f aca="false">IF(I127=1,"VERO",IF(I127=2,"FALSO",""))</f>
        <v/>
      </c>
    </row>
    <row r="128" customFormat="false" ht="9.6" hidden="false" customHeight="true" outlineLevel="0" collapsed="false">
      <c r="B128" s="98"/>
      <c r="C128" s="233"/>
      <c r="D128" s="233"/>
      <c r="E128" s="233"/>
      <c r="F128" s="98"/>
      <c r="G128" s="98"/>
      <c r="H128" s="261"/>
      <c r="I128" s="95"/>
    </row>
    <row r="129" customFormat="false" ht="33" hidden="false" customHeight="true" outlineLevel="0" collapsed="false">
      <c r="B129" s="98" t="n">
        <v>60</v>
      </c>
      <c r="C129" s="233" t="s">
        <v>223</v>
      </c>
      <c r="D129" s="233"/>
      <c r="E129" s="233"/>
      <c r="F129" s="263"/>
      <c r="G129" s="263"/>
      <c r="H129" s="234" t="str">
        <f aca="false">IF($I$103=1,IF(I129=0,"RISPOSTA OBBLIGATORIA"," "),IF(OR($I$103=2,$F$106&gt;0),"LA RISPOSTA DATA IN QUESTA SEZIONE NON VERRA' CONSIDERATA",IF(I129&gt;0,"RISPONDERE ALLA DOMANDA 46"," ")))</f>
        <v> </v>
      </c>
      <c r="I129" s="95" t="n">
        <v>0</v>
      </c>
      <c r="J129" s="129" t="str">
        <f aca="false">IF(I129=1,"VERO",IF(I129=2,"FALSO",""))</f>
        <v/>
      </c>
    </row>
    <row r="130" customFormat="false" ht="9.6" hidden="false" customHeight="true" outlineLevel="0" collapsed="false">
      <c r="A130" s="167"/>
      <c r="B130" s="133"/>
      <c r="C130" s="264"/>
      <c r="D130" s="264"/>
      <c r="E130" s="264"/>
      <c r="F130" s="133"/>
      <c r="G130" s="133"/>
      <c r="H130" s="265"/>
      <c r="I130" s="95"/>
    </row>
    <row r="131" customFormat="false" ht="9.6" hidden="false" customHeight="true" outlineLevel="0" collapsed="false">
      <c r="B131" s="98"/>
      <c r="C131" s="233"/>
      <c r="D131" s="233"/>
      <c r="E131" s="233"/>
      <c r="F131" s="98"/>
      <c r="G131" s="98"/>
      <c r="H131" s="261"/>
      <c r="I131" s="95"/>
    </row>
    <row r="132" customFormat="false" ht="15" hidden="false" customHeight="true" outlineLevel="0" collapsed="false">
      <c r="A132" s="259" t="s">
        <v>239</v>
      </c>
      <c r="B132" s="259"/>
      <c r="C132" s="259"/>
      <c r="D132" s="233"/>
      <c r="E132" s="233"/>
      <c r="F132" s="98"/>
      <c r="G132" s="98"/>
      <c r="H132" s="261"/>
      <c r="I132" s="95"/>
    </row>
    <row r="133" customFormat="false" ht="9.6" hidden="false" customHeight="true" outlineLevel="0" collapsed="false">
      <c r="B133" s="98"/>
      <c r="C133" s="233"/>
      <c r="D133" s="233"/>
      <c r="E133" s="233"/>
      <c r="F133" s="98"/>
      <c r="G133" s="98"/>
      <c r="H133" s="261"/>
      <c r="I133" s="95"/>
    </row>
    <row r="134" customFormat="false" ht="15" hidden="false" customHeight="true" outlineLevel="0" collapsed="false">
      <c r="B134" s="98"/>
      <c r="C134" s="98"/>
      <c r="D134" s="98"/>
      <c r="E134" s="98"/>
      <c r="F134" s="140" t="s">
        <v>145</v>
      </c>
      <c r="G134" s="140" t="s">
        <v>146</v>
      </c>
      <c r="H134" s="170"/>
      <c r="I134" s="95"/>
    </row>
    <row r="135" customFormat="false" ht="30" hidden="false" customHeight="true" outlineLevel="0" collapsed="false">
      <c r="A135" s="94" t="s">
        <v>200</v>
      </c>
      <c r="B135" s="182" t="s">
        <v>227</v>
      </c>
      <c r="C135" s="182"/>
      <c r="D135" s="182"/>
      <c r="E135" s="182"/>
      <c r="F135" s="177"/>
      <c r="G135" s="177"/>
      <c r="H135" s="178"/>
      <c r="I135" s="95" t="n">
        <v>0</v>
      </c>
      <c r="J135" s="129" t="str">
        <f aca="false">IF(I135=1,"VERO",IF(I135=2,"FALSO",""))</f>
        <v/>
      </c>
    </row>
    <row r="136" customFormat="false" ht="15.6" hidden="false" customHeight="true" outlineLevel="0" collapsed="false">
      <c r="B136" s="205"/>
      <c r="C136" s="205"/>
      <c r="D136" s="205"/>
      <c r="E136" s="205"/>
      <c r="F136" s="205"/>
      <c r="G136" s="205"/>
      <c r="H136" s="234"/>
      <c r="I136" s="95"/>
    </row>
    <row r="137" customFormat="false" ht="15" hidden="false" customHeight="true" outlineLevel="0" collapsed="false">
      <c r="B137" s="98"/>
      <c r="C137" s="98"/>
      <c r="D137" s="98"/>
      <c r="E137" s="98"/>
      <c r="F137" s="140" t="s">
        <v>228</v>
      </c>
      <c r="G137" s="98"/>
      <c r="H137" s="170"/>
      <c r="I137" s="95"/>
    </row>
    <row r="138" customFormat="false" ht="30" hidden="false" customHeight="true" outlineLevel="0" collapsed="false">
      <c r="A138" s="94" t="s">
        <v>202</v>
      </c>
      <c r="B138" s="98"/>
      <c r="C138" s="260" t="s">
        <v>229</v>
      </c>
      <c r="D138" s="260"/>
      <c r="E138" s="260"/>
      <c r="F138" s="143"/>
      <c r="G138" s="200" t="str">
        <f aca="false">IF($I$135=2,IF($F$138=0,"RISPOSTA OBBLIGATORIA"," "),IF(AND(I7=125,F138&gt;0),"LA RISPOSTA DATA IN QUESTA SEZIONE NON VERRA' CONSIDERATA",IF(F138&gt;0,"RISPONDERE NO ALLA DOMANDA 61"," ")))</f>
        <v> </v>
      </c>
      <c r="H138" s="200"/>
      <c r="I138" s="95"/>
    </row>
    <row r="139" customFormat="false" ht="14.45" hidden="false" customHeight="true" outlineLevel="0" collapsed="false">
      <c r="B139" s="205"/>
      <c r="C139" s="205"/>
      <c r="D139" s="205"/>
      <c r="E139" s="205"/>
      <c r="F139" s="205"/>
      <c r="G139" s="205"/>
      <c r="H139" s="234"/>
      <c r="I139" s="95"/>
    </row>
    <row r="140" customFormat="false" ht="30" hidden="false" customHeight="true" outlineLevel="0" collapsed="false">
      <c r="B140" s="98"/>
      <c r="C140" s="260" t="s">
        <v>230</v>
      </c>
      <c r="D140" s="260"/>
      <c r="E140" s="260"/>
      <c r="F140" s="140" t="s">
        <v>145</v>
      </c>
      <c r="G140" s="140" t="s">
        <v>146</v>
      </c>
      <c r="H140" s="170"/>
      <c r="I140" s="95"/>
    </row>
    <row r="141" customFormat="false" ht="33" hidden="false" customHeight="true" outlineLevel="0" collapsed="false">
      <c r="B141" s="98" t="n">
        <v>65</v>
      </c>
      <c r="C141" s="233" t="s">
        <v>213</v>
      </c>
      <c r="D141" s="233"/>
      <c r="E141" s="233"/>
      <c r="F141" s="214"/>
      <c r="G141" s="214"/>
      <c r="H141" s="234" t="str">
        <f aca="false">IF($I$135=1,IF(I141=0,"RISPOSTA OBBLIGATORIA"," "),IF(OR($I$135=2,$F$138&gt;0),"LA RISPOSTA DATA IN QUESTA SEZIONE NON VERRA' CONSIDERATA",IF(I141&gt;0,"RISPONDERE ALLA DOMANDA 61"," ")))</f>
        <v> </v>
      </c>
      <c r="I141" s="95" t="n">
        <v>0</v>
      </c>
      <c r="J141" s="129" t="str">
        <f aca="false">IF(I141=1,"VERO",IF(I141=2,"FALSO",""))</f>
        <v/>
      </c>
    </row>
    <row r="142" customFormat="false" ht="9.6" hidden="false" customHeight="true" outlineLevel="0" collapsed="false">
      <c r="B142" s="98"/>
      <c r="C142" s="233"/>
      <c r="D142" s="233"/>
      <c r="E142" s="233"/>
      <c r="F142" s="98"/>
      <c r="G142" s="98"/>
      <c r="H142" s="261"/>
      <c r="I142" s="95"/>
    </row>
    <row r="143" customFormat="false" ht="33" hidden="false" customHeight="true" outlineLevel="0" collapsed="false">
      <c r="B143" s="98" t="n">
        <v>66</v>
      </c>
      <c r="C143" s="233" t="s">
        <v>214</v>
      </c>
      <c r="D143" s="233"/>
      <c r="E143" s="233"/>
      <c r="F143" s="214"/>
      <c r="G143" s="214"/>
      <c r="H143" s="234" t="str">
        <f aca="false">IF($I$135=1,IF(I143=0,"RISPOSTA OBBLIGATORIA"," "),IF(OR($I$135=2,$F$138&gt;0),"LA RISPOSTA DATA IN QUESTA SEZIONE NON VERRA' CONSIDERATA",IF(I143&gt;0,"RISPONDERE ALLA DOMANDA 61"," ")))</f>
        <v> </v>
      </c>
      <c r="I143" s="95" t="n">
        <v>0</v>
      </c>
      <c r="J143" s="129" t="str">
        <f aca="false">IF(I143=1,"VERO",IF(I143=2,"FALSO",""))</f>
        <v/>
      </c>
    </row>
    <row r="144" customFormat="false" ht="9.6" hidden="false" customHeight="true" outlineLevel="0" collapsed="false">
      <c r="B144" s="98"/>
      <c r="C144" s="233"/>
      <c r="D144" s="233"/>
      <c r="E144" s="233"/>
      <c r="F144" s="98"/>
      <c r="G144" s="98"/>
      <c r="H144" s="261"/>
      <c r="I144" s="95"/>
    </row>
    <row r="145" customFormat="false" ht="33" hidden="false" customHeight="true" outlineLevel="0" collapsed="false">
      <c r="B145" s="98" t="n">
        <v>67</v>
      </c>
      <c r="C145" s="233" t="s">
        <v>215</v>
      </c>
      <c r="D145" s="233"/>
      <c r="E145" s="233"/>
      <c r="F145" s="214"/>
      <c r="G145" s="214"/>
      <c r="H145" s="234" t="str">
        <f aca="false">IF($I$135=1,IF(I145=0,"RISPOSTA OBBLIGATORIA"," "),IF(OR($I$135=2,$F$138&gt;0),"LA RISPOSTA DATA IN QUESTA SEZIONE NON VERRA' CONSIDERATA",IF(I145&gt;0,"RISPONDERE ALLA DOMANDA 61"," ")))</f>
        <v> </v>
      </c>
      <c r="I145" s="95" t="n">
        <v>0</v>
      </c>
      <c r="J145" s="129" t="str">
        <f aca="false">IF(I145=1,"VERO",IF(I145=2,"FALSO",""))</f>
        <v/>
      </c>
    </row>
    <row r="146" customFormat="false" ht="9.6" hidden="false" customHeight="true" outlineLevel="0" collapsed="false">
      <c r="B146" s="98"/>
      <c r="C146" s="233"/>
      <c r="D146" s="233"/>
      <c r="E146" s="233"/>
      <c r="F146" s="98"/>
      <c r="G146" s="98"/>
      <c r="H146" s="261"/>
      <c r="I146" s="95"/>
    </row>
    <row r="147" customFormat="false" ht="33" hidden="false" customHeight="true" outlineLevel="0" collapsed="false">
      <c r="B147" s="98" t="n">
        <v>68</v>
      </c>
      <c r="C147" s="233" t="s">
        <v>216</v>
      </c>
      <c r="D147" s="233"/>
      <c r="E147" s="233"/>
      <c r="F147" s="214"/>
      <c r="G147" s="214"/>
      <c r="H147" s="234" t="str">
        <f aca="false">IF($I$135=1,IF(I147=0,"RISPOSTA OBBLIGATORIA"," "),IF(OR($I$135=2,$F$138&gt;0),"LA RISPOSTA DATA IN QUESTA SEZIONE NON VERRA' CONSIDERATA",IF(I147&gt;0,"RISPONDERE ALLA DOMANDA 61"," ")))</f>
        <v> </v>
      </c>
      <c r="I147" s="95" t="n">
        <v>0</v>
      </c>
      <c r="J147" s="129" t="str">
        <f aca="false">IF(I147=1,"VERO",IF(I147=2,"FALSO",""))</f>
        <v/>
      </c>
    </row>
    <row r="148" customFormat="false" ht="9.6" hidden="false" customHeight="true" outlineLevel="0" collapsed="false">
      <c r="B148" s="205"/>
      <c r="C148" s="233"/>
      <c r="D148" s="233"/>
      <c r="E148" s="233"/>
      <c r="F148" s="207"/>
      <c r="G148" s="208"/>
      <c r="H148" s="262"/>
      <c r="I148" s="95"/>
    </row>
    <row r="149" customFormat="false" ht="33" hidden="false" customHeight="true" outlineLevel="0" collapsed="false">
      <c r="B149" s="98" t="n">
        <v>69</v>
      </c>
      <c r="C149" s="233" t="s">
        <v>217</v>
      </c>
      <c r="D149" s="233"/>
      <c r="E149" s="233"/>
      <c r="F149" s="214"/>
      <c r="G149" s="214"/>
      <c r="H149" s="234" t="str">
        <f aca="false">IF($I$135=1,IF(I149=0,"RISPOSTA OBBLIGATORIA"," "),IF(OR($I$135=2,$F$138&gt;0),"LA RISPOSTA DATA IN QUESTA SEZIONE NON VERRA' CONSIDERATA",IF(I149&gt;0,"RISPONDERE ALLA DOMANDA 61"," ")))</f>
        <v> </v>
      </c>
      <c r="I149" s="95" t="n">
        <v>0</v>
      </c>
      <c r="J149" s="129" t="str">
        <f aca="false">IF(I149=1,"VERO",IF(I149=2,"FALSO",""))</f>
        <v/>
      </c>
    </row>
    <row r="150" customFormat="false" ht="9.6" hidden="false" customHeight="true" outlineLevel="0" collapsed="false">
      <c r="B150" s="98"/>
      <c r="C150" s="233"/>
      <c r="D150" s="233"/>
      <c r="E150" s="233"/>
      <c r="F150" s="98"/>
      <c r="G150" s="98"/>
      <c r="H150" s="261"/>
      <c r="I150" s="95"/>
    </row>
    <row r="151" customFormat="false" ht="33" hidden="false" customHeight="true" outlineLevel="0" collapsed="false">
      <c r="B151" s="98" t="n">
        <v>70</v>
      </c>
      <c r="C151" s="233" t="s">
        <v>218</v>
      </c>
      <c r="D151" s="233"/>
      <c r="E151" s="233"/>
      <c r="F151" s="214"/>
      <c r="G151" s="214"/>
      <c r="H151" s="234" t="str">
        <f aca="false">IF($I$135=1,IF(I151=0,"RISPOSTA OBBLIGATORIA"," "),IF(OR($I$135=2,$F$138&gt;0),"LA RISPOSTA DATA IN QUESTA SEZIONE NON VERRA' CONSIDERATA",IF(I151&gt;0,"RISPONDERE ALLA DOMANDA 61"," ")))</f>
        <v> </v>
      </c>
      <c r="I151" s="95" t="n">
        <v>0</v>
      </c>
      <c r="J151" s="129" t="str">
        <f aca="false">IF(I151=1,"VERO",IF(I151=2,"FALSO",""))</f>
        <v/>
      </c>
    </row>
    <row r="152" customFormat="false" ht="9.6" hidden="false" customHeight="true" outlineLevel="0" collapsed="false">
      <c r="B152" s="98"/>
      <c r="C152" s="233"/>
      <c r="D152" s="233"/>
      <c r="E152" s="233"/>
      <c r="F152" s="98"/>
      <c r="G152" s="98"/>
      <c r="H152" s="261"/>
      <c r="I152" s="95"/>
    </row>
    <row r="153" customFormat="false" ht="36.95" hidden="false" customHeight="true" outlineLevel="0" collapsed="false">
      <c r="B153" s="98" t="n">
        <v>71</v>
      </c>
      <c r="C153" s="233" t="s">
        <v>219</v>
      </c>
      <c r="D153" s="233"/>
      <c r="E153" s="233"/>
      <c r="F153" s="214"/>
      <c r="G153" s="214"/>
      <c r="H153" s="234" t="str">
        <f aca="false">IF($I$135=1,IF(I153=0,"RISPOSTA OBBLIGATORIA"," "),IF(OR($I$135=2,$F$138&gt;0),"LA RISPOSTA DATA IN QUESTA SEZIONE NON VERRA' CONSIDERATA",IF(I153&gt;0,"RISPONDERE ALLA DOMANDA 61"," ")))</f>
        <v> </v>
      </c>
      <c r="I153" s="95" t="n">
        <v>0</v>
      </c>
      <c r="J153" s="129" t="str">
        <f aca="false">IF(I153=1,"VERO",IF(I153=2,"FALSO",""))</f>
        <v/>
      </c>
    </row>
    <row r="154" customFormat="false" ht="9.6" hidden="false" customHeight="true" outlineLevel="0" collapsed="false">
      <c r="B154" s="98"/>
      <c r="C154" s="233"/>
      <c r="D154" s="233"/>
      <c r="E154" s="233"/>
      <c r="F154" s="98"/>
      <c r="G154" s="98"/>
      <c r="H154" s="261"/>
      <c r="I154" s="95"/>
    </row>
    <row r="155" customFormat="false" ht="33" hidden="false" customHeight="true" outlineLevel="0" collapsed="false">
      <c r="B155" s="98" t="n">
        <v>72</v>
      </c>
      <c r="C155" s="233" t="s">
        <v>220</v>
      </c>
      <c r="D155" s="233"/>
      <c r="E155" s="233"/>
      <c r="F155" s="214"/>
      <c r="G155" s="214"/>
      <c r="H155" s="234" t="str">
        <f aca="false">IF($I$135=1,IF(I155=0,"RISPOSTA OBBLIGATORIA"," "),IF(OR($I$135=2,$F$138&gt;0),"LA RISPOSTA DATA IN QUESTA SEZIONE NON VERRA' CONSIDERATA",IF(I155&gt;0,"RISPONDERE ALLA DOMANDA 61"," ")))</f>
        <v> </v>
      </c>
      <c r="I155" s="95" t="n">
        <v>0</v>
      </c>
      <c r="J155" s="129" t="str">
        <f aca="false">IF(I155=1,"VERO",IF(I155=2,"FALSO",""))</f>
        <v/>
      </c>
    </row>
    <row r="156" customFormat="false" ht="9.6" hidden="false" customHeight="true" outlineLevel="0" collapsed="false">
      <c r="B156" s="98"/>
      <c r="C156" s="233"/>
      <c r="D156" s="233"/>
      <c r="E156" s="233"/>
      <c r="F156" s="98"/>
      <c r="G156" s="98"/>
      <c r="H156" s="261"/>
      <c r="I156" s="95"/>
    </row>
    <row r="157" customFormat="false" ht="33" hidden="false" customHeight="true" outlineLevel="0" collapsed="false">
      <c r="B157" s="98" t="n">
        <v>73</v>
      </c>
      <c r="C157" s="233" t="s">
        <v>221</v>
      </c>
      <c r="D157" s="233"/>
      <c r="E157" s="233"/>
      <c r="F157" s="214"/>
      <c r="G157" s="214"/>
      <c r="H157" s="234" t="str">
        <f aca="false">IF($I$135=1,IF(I157=0,"RISPOSTA OBBLIGATORIA"," "),IF(OR($I$135=2,$F$138&gt;0),"LA RISPOSTA DATA IN QUESTA SEZIONE NON VERRA' CONSIDERATA",IF(I157&gt;0,"RISPONDERE ALLA DOMANDA 61"," ")))</f>
        <v> </v>
      </c>
      <c r="I157" s="95" t="n">
        <v>0</v>
      </c>
      <c r="J157" s="129" t="str">
        <f aca="false">IF(I157=1,"VERO",IF(I157=2,"FALSO",""))</f>
        <v/>
      </c>
    </row>
    <row r="158" customFormat="false" ht="9.6" hidden="false" customHeight="true" outlineLevel="0" collapsed="false">
      <c r="B158" s="98"/>
      <c r="C158" s="233"/>
      <c r="D158" s="233"/>
      <c r="E158" s="233"/>
      <c r="F158" s="98"/>
      <c r="G158" s="98"/>
      <c r="H158" s="261"/>
      <c r="I158" s="95"/>
    </row>
    <row r="159" customFormat="false" ht="38.45" hidden="false" customHeight="true" outlineLevel="0" collapsed="false">
      <c r="B159" s="98" t="n">
        <v>74</v>
      </c>
      <c r="C159" s="233" t="s">
        <v>231</v>
      </c>
      <c r="D159" s="233"/>
      <c r="E159" s="233"/>
      <c r="F159" s="214"/>
      <c r="G159" s="214"/>
      <c r="H159" s="234" t="str">
        <f aca="false">IF($I$135=1,IF(I159=0,"RISPOSTA OBBLIGATORIA"," "),IF(OR($I$135=2,$F$138&gt;0),"LA RISPOSTA DATA IN QUESTA SEZIONE NON VERRA' CONSIDERATA",IF(I159&gt;0,"RISPONDERE ALLA DOMANDA 61"," ")))</f>
        <v> </v>
      </c>
      <c r="I159" s="95" t="n">
        <v>0</v>
      </c>
      <c r="J159" s="129" t="str">
        <f aca="false">IF(I159=1,"VERO",IF(I159=2,"FALSO",""))</f>
        <v/>
      </c>
    </row>
    <row r="160" customFormat="false" ht="9.6" hidden="false" customHeight="true" outlineLevel="0" collapsed="false">
      <c r="B160" s="98"/>
      <c r="C160" s="233"/>
      <c r="D160" s="233"/>
      <c r="E160" s="233"/>
      <c r="F160" s="98"/>
      <c r="G160" s="98"/>
      <c r="H160" s="261"/>
      <c r="I160" s="95"/>
    </row>
    <row r="161" customFormat="false" ht="33" hidden="false" customHeight="true" outlineLevel="0" collapsed="false">
      <c r="B161" s="98" t="n">
        <v>75</v>
      </c>
      <c r="C161" s="233" t="s">
        <v>223</v>
      </c>
      <c r="D161" s="233"/>
      <c r="E161" s="233"/>
      <c r="F161" s="263"/>
      <c r="G161" s="263"/>
      <c r="H161" s="234" t="str">
        <f aca="false">IF($I$135=1,IF(I161=0,"RISPOSTA OBBLIGATORIA"," "),IF(OR($I$135=2,$F$138&gt;0),"LA RISPOSTA DATA IN QUESTA SEZIONE NON VERRA' CONSIDERATA",IF(I161&gt;0,"RISPONDERE ALLA DOMANDA 61"," ")))</f>
        <v> </v>
      </c>
      <c r="I161" s="95" t="n">
        <v>0</v>
      </c>
      <c r="J161" s="129" t="str">
        <f aca="false">IF(I161=1,"VERO",IF(I161=2,"FALSO",""))</f>
        <v/>
      </c>
    </row>
    <row r="162" customFormat="false" ht="16.5" hidden="false" customHeight="false" outlineLevel="0" collapsed="false">
      <c r="A162" s="221"/>
      <c r="B162" s="222"/>
      <c r="C162" s="222"/>
      <c r="D162" s="222"/>
      <c r="E162" s="222"/>
      <c r="F162" s="222"/>
      <c r="G162" s="222"/>
      <c r="H162" s="223"/>
      <c r="I162" s="129" t="n">
        <f aca="false">SUM(I7:I161,F10,F42,F74,F106,F138)</f>
        <v>0</v>
      </c>
    </row>
    <row r="163" customFormat="false" ht="16.5" hidden="false" customHeight="false" outlineLevel="0" collapsed="false">
      <c r="I163" s="224" t="str">
        <f aca="false">IF(OR(COUNTIF(J163:K163,"KO")&gt;0),"KO","OK")</f>
        <v>KO</v>
      </c>
      <c r="J163" s="129" t="str">
        <f aca="false">IF((I162&gt;0),"OK","KO")</f>
        <v>KO</v>
      </c>
      <c r="K163" s="129" t="str">
        <f aca="false">"OK"</f>
        <v>OK</v>
      </c>
    </row>
  </sheetData>
  <sheetProtection sheet="true" password="ea98" formatColumns="false" selectLockedCells="true"/>
  <mergeCells count="138">
    <mergeCell ref="A4:C4"/>
    <mergeCell ref="B7:E7"/>
    <mergeCell ref="C10:E10"/>
    <mergeCell ref="G10:H10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A36:C36"/>
    <mergeCell ref="B39:E39"/>
    <mergeCell ref="C42:E42"/>
    <mergeCell ref="G42:H42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A68:C68"/>
    <mergeCell ref="B71:E71"/>
    <mergeCell ref="C74:E74"/>
    <mergeCell ref="G74:H74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A100:C100"/>
    <mergeCell ref="B103:E103"/>
    <mergeCell ref="C106:E106"/>
    <mergeCell ref="G106:H106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A132:C132"/>
    <mergeCell ref="B135:E135"/>
    <mergeCell ref="C138:E138"/>
    <mergeCell ref="G138:H138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</mergeCells>
  <dataValidations count="1">
    <dataValidation allowBlank="true" error="INSERIRE SOLO VALORI NUMERICI INTERI" errorStyle="stop" errorTitle="ATTENZIONE" operator="between" showDropDown="false" showErrorMessage="true" showInputMessage="false" sqref="F3:F5 F8 F10:F11 F20 F40 F42:F43 F52 F72 F74:F75 F84 F104 F106:F107 F116 F136 F138:F139 F148" type="whole">
      <formula1>0</formula1>
      <formula2>999999999999</formula2>
    </dataValidation>
  </dataValidations>
  <printOptions headings="false" gridLines="false" gridLinesSet="true" horizontalCentered="true" verticalCentered="false"/>
  <pageMargins left="0.236111111111111" right="0.236111111111111" top="0.59027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205"/>
  <sheetViews>
    <sheetView showFormulas="false" showGridLines="fals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2" ySplit="5" topLeftCell="AA30" activePane="bottomRight" state="frozen"/>
      <selection pane="topLeft" activeCell="A1" activeCellId="0" sqref="A1"/>
      <selection pane="topRight" activeCell="AA1" activeCellId="0" sqref="AA1"/>
      <selection pane="bottomLeft" activeCell="A30" activeCellId="0" sqref="A30"/>
      <selection pane="bottomRight" activeCell="AA6" activeCellId="0" sqref="AA6"/>
    </sheetView>
  </sheetViews>
  <sheetFormatPr defaultColWidth="9.328125" defaultRowHeight="11.25" zeroHeight="false" outlineLevelRow="0" outlineLevelCol="0"/>
  <cols>
    <col collapsed="false" customWidth="true" hidden="false" outlineLevel="0" max="1" min="1" style="267" width="40.82"/>
    <col collapsed="false" customWidth="true" hidden="false" outlineLevel="0" max="2" min="2" style="268" width="9.65"/>
    <col collapsed="false" customWidth="true" hidden="true" outlineLevel="0" max="13" min="3" style="267" width="12.82"/>
    <col collapsed="false" customWidth="false" hidden="true" outlineLevel="0" max="26" min="14" style="267" width="9.33"/>
    <col collapsed="false" customWidth="true" hidden="false" outlineLevel="0" max="37" min="27" style="267" width="12.82"/>
    <col collapsed="false" customWidth="false" hidden="false" outlineLevel="0" max="257" min="38" style="267" width="9.33"/>
  </cols>
  <sheetData>
    <row r="1" customFormat="false" ht="24.75" hidden="false" customHeight="true" outlineLevel="0" collapsed="false">
      <c r="A1" s="269" t="str">
        <f aca="false">"COMPARTO REGIONI ED AUTONOMIE LOCALI"&amp;" - anno "&amp;$M$1</f>
        <v>COMPARTO REGIONI ED AUTONOMIE LOCALI - anno 2017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70"/>
      <c r="M1" s="271" t="n">
        <v>2017</v>
      </c>
      <c r="AJ1" s="270"/>
      <c r="AK1" s="271" t="n">
        <v>2016</v>
      </c>
    </row>
    <row r="2" customFormat="false" ht="30" hidden="false" customHeight="true" outlineLevel="0" collapsed="false">
      <c r="A2" s="272"/>
      <c r="B2" s="273"/>
      <c r="C2" s="274"/>
      <c r="D2" s="274"/>
      <c r="E2" s="274"/>
      <c r="F2" s="274"/>
      <c r="G2" s="274"/>
      <c r="H2" s="275" t="str">
        <f aca="false">IF(AND(L50+M50&gt;0,SUM(E9:E49)=0),"ATTENZIONE!  INSERIRE LA DOTAZIONE ORGANICA",IF(AND(L50+M50&gt;0,SUM(E6:E8)&gt;0),"CANCELLARE I DATI RELATIVI ALLA DOTAZIONE ORGANICA DEI SEGRETARI COMUNALI (ad eccezione dell'Istituzione '9909')",IF(AND((L50+M50)&gt;SUM(E9:E49)),"ATTENZIONE!  IL TOTALE DELLA DOTAZIONE ORGANICA E' MINORE DEI PRESENTI AL 31/12","")))</f>
        <v/>
      </c>
      <c r="I2" s="275"/>
      <c r="J2" s="275"/>
      <c r="K2" s="275"/>
      <c r="L2" s="275"/>
      <c r="M2" s="275"/>
      <c r="AA2" s="274"/>
      <c r="AB2" s="274"/>
      <c r="AC2" s="274"/>
      <c r="AD2" s="274"/>
      <c r="AE2" s="274"/>
      <c r="AF2" s="275" t="str">
        <f aca="false">IF(AND(AJ50+AK50&gt;0,SUM(AC9:AC49)=0),"ATTENZIONE!  INSERIRE LA DOTAZIONE ORGANICA",IF(AND(AJ50+AK50&gt;0,SUM(AC6:AC8)&gt;0),"CANCELLARE I DATI RELATIVI ALLA DOTAZIONE ORGANICA DEI SEGRETARI COMUNALI (ad eccezione dell'Istituzione '9909')",IF(AND((AJ50+AK50)&gt;SUM(AC9:AC49)),"ATTENZIONE!  IL TOTALE DELLA DOTAZIONE ORGANICA E' MINORE DEI PRESENTI AL 31/12","")))</f>
        <v/>
      </c>
      <c r="AG2" s="275"/>
      <c r="AH2" s="275"/>
      <c r="AI2" s="275"/>
      <c r="AJ2" s="275"/>
      <c r="AK2" s="275"/>
    </row>
    <row r="3" customFormat="false" ht="15" hidden="false" customHeight="true" outlineLevel="0" collapsed="false">
      <c r="A3" s="276"/>
      <c r="B3" s="277"/>
      <c r="C3" s="278" t="s">
        <v>240</v>
      </c>
      <c r="D3" s="278"/>
      <c r="E3" s="278"/>
      <c r="F3" s="278"/>
      <c r="G3" s="278"/>
      <c r="H3" s="278"/>
      <c r="I3" s="278"/>
      <c r="J3" s="278"/>
      <c r="K3" s="278"/>
      <c r="L3" s="278"/>
      <c r="M3" s="278"/>
      <c r="AA3" s="278" t="s">
        <v>240</v>
      </c>
      <c r="AB3" s="278"/>
      <c r="AC3" s="278"/>
      <c r="AD3" s="278"/>
      <c r="AE3" s="278"/>
      <c r="AF3" s="278"/>
      <c r="AG3" s="278"/>
      <c r="AH3" s="278"/>
      <c r="AI3" s="278"/>
      <c r="AJ3" s="278"/>
      <c r="AK3" s="278"/>
    </row>
    <row r="4" customFormat="false" ht="23.25" hidden="false" customHeight="true" outlineLevel="0" collapsed="false">
      <c r="A4" s="279" t="s">
        <v>241</v>
      </c>
      <c r="B4" s="280" t="s">
        <v>242</v>
      </c>
      <c r="C4" s="281" t="str">
        <f aca="false">"Totale dipendenti al 31/12/"&amp;M1-1&amp;" (*)"</f>
        <v>Totale dipendenti al 31/12/2016 (*)</v>
      </c>
      <c r="D4" s="281"/>
      <c r="E4" s="282" t="s">
        <v>243</v>
      </c>
      <c r="F4" s="283" t="s">
        <v>244</v>
      </c>
      <c r="G4" s="283"/>
      <c r="H4" s="281" t="s">
        <v>245</v>
      </c>
      <c r="I4" s="281"/>
      <c r="J4" s="281" t="s">
        <v>246</v>
      </c>
      <c r="K4" s="281"/>
      <c r="L4" s="284" t="str">
        <f aca="false">"Totale dipendenti al 31/12/"&amp;M1&amp;" (**)"</f>
        <v>Totale dipendenti al 31/12/2017 (**)</v>
      </c>
      <c r="M4" s="284"/>
      <c r="AA4" s="281" t="str">
        <f aca="false">"Totale dipendenti al 31/12/"&amp;M1-1&amp;" (*)"</f>
        <v>Totale dipendenti al 31/12/2016 (*)</v>
      </c>
      <c r="AB4" s="281"/>
      <c r="AC4" s="282" t="s">
        <v>243</v>
      </c>
      <c r="AD4" s="283" t="s">
        <v>244</v>
      </c>
      <c r="AE4" s="283"/>
      <c r="AF4" s="281" t="s">
        <v>245</v>
      </c>
      <c r="AG4" s="281"/>
      <c r="AH4" s="281" t="s">
        <v>246</v>
      </c>
      <c r="AI4" s="281"/>
      <c r="AJ4" s="284" t="str">
        <f aca="false">"Totale dipendenti al 31/12/"&amp;M1&amp;" (**)"</f>
        <v>Totale dipendenti al 31/12/2017 (**)</v>
      </c>
      <c r="AK4" s="284"/>
    </row>
    <row r="5" customFormat="false" ht="12" hidden="false" customHeight="false" outlineLevel="0" collapsed="false">
      <c r="A5" s="279"/>
      <c r="B5" s="280"/>
      <c r="C5" s="285" t="s">
        <v>247</v>
      </c>
      <c r="D5" s="286" t="s">
        <v>248</v>
      </c>
      <c r="E5" s="287"/>
      <c r="F5" s="285" t="s">
        <v>247</v>
      </c>
      <c r="G5" s="286" t="s">
        <v>248</v>
      </c>
      <c r="H5" s="285" t="s">
        <v>247</v>
      </c>
      <c r="I5" s="286" t="s">
        <v>248</v>
      </c>
      <c r="J5" s="285" t="s">
        <v>247</v>
      </c>
      <c r="K5" s="286" t="s">
        <v>248</v>
      </c>
      <c r="L5" s="285" t="s">
        <v>247</v>
      </c>
      <c r="M5" s="288" t="s">
        <v>248</v>
      </c>
      <c r="AA5" s="285" t="s">
        <v>247</v>
      </c>
      <c r="AB5" s="286" t="s">
        <v>248</v>
      </c>
      <c r="AC5" s="287"/>
      <c r="AD5" s="285" t="s">
        <v>247</v>
      </c>
      <c r="AE5" s="286" t="s">
        <v>248</v>
      </c>
      <c r="AF5" s="285" t="s">
        <v>247</v>
      </c>
      <c r="AG5" s="286" t="s">
        <v>248</v>
      </c>
      <c r="AH5" s="285" t="s">
        <v>247</v>
      </c>
      <c r="AI5" s="286" t="s">
        <v>248</v>
      </c>
      <c r="AJ5" s="285" t="s">
        <v>247</v>
      </c>
      <c r="AK5" s="288" t="s">
        <v>248</v>
      </c>
    </row>
    <row r="6" customFormat="false" ht="12.75" hidden="false" customHeight="true" outlineLevel="0" collapsed="false">
      <c r="A6" s="289" t="s">
        <v>249</v>
      </c>
      <c r="B6" s="290" t="s">
        <v>250</v>
      </c>
      <c r="C6" s="291" t="n">
        <f aca="false">ROUND(AA6,0)</f>
        <v>0</v>
      </c>
      <c r="D6" s="292" t="n">
        <f aca="false">ROUND(AB6,0)</f>
        <v>0</v>
      </c>
      <c r="E6" s="293" t="n">
        <f aca="false">ROUND(AC6,0)</f>
        <v>0</v>
      </c>
      <c r="F6" s="293" t="n">
        <f aca="false">ROUND(AD6,0)</f>
        <v>0</v>
      </c>
      <c r="G6" s="294" t="n">
        <f aca="false">ROUND(AE6,0)</f>
        <v>0</v>
      </c>
      <c r="H6" s="293" t="n">
        <f aca="false">ROUND(AF6,0)</f>
        <v>0</v>
      </c>
      <c r="I6" s="294" t="n">
        <f aca="false">ROUND(AG6,0)</f>
        <v>0</v>
      </c>
      <c r="J6" s="293" t="n">
        <f aca="false">ROUND(AH6,0)</f>
        <v>0</v>
      </c>
      <c r="K6" s="294" t="n">
        <f aca="false">ROUND(AI6,0)</f>
        <v>0</v>
      </c>
      <c r="L6" s="295" t="n">
        <f aca="false">F6+H6+J6</f>
        <v>0</v>
      </c>
      <c r="M6" s="296" t="n">
        <f aca="false">G6+I6+K6</f>
        <v>0</v>
      </c>
      <c r="N6" s="297" t="n">
        <f aca="false">IF((L6+M6)&gt;0,1,0)</f>
        <v>0</v>
      </c>
      <c r="AA6" s="298"/>
      <c r="AB6" s="299"/>
      <c r="AC6" s="300"/>
      <c r="AD6" s="301" t="n">
        <v>0</v>
      </c>
      <c r="AE6" s="302" t="n">
        <v>0</v>
      </c>
      <c r="AF6" s="301" t="n">
        <v>0</v>
      </c>
      <c r="AG6" s="302" t="n">
        <v>0</v>
      </c>
      <c r="AH6" s="301" t="n">
        <v>0</v>
      </c>
      <c r="AI6" s="302" t="n">
        <v>0</v>
      </c>
      <c r="AJ6" s="295" t="n">
        <f aca="false">AD6+AF6+AH6</f>
        <v>0</v>
      </c>
      <c r="AK6" s="296" t="n">
        <f aca="false">AE6+AG6+AI6</f>
        <v>0</v>
      </c>
      <c r="AL6" s="297" t="n">
        <f aca="false">IF((AJ6+AK6)&gt;0,1,0)</f>
        <v>0</v>
      </c>
    </row>
    <row r="7" customFormat="false" ht="12.75" hidden="false" customHeight="true" outlineLevel="0" collapsed="false">
      <c r="A7" s="289" t="s">
        <v>251</v>
      </c>
      <c r="B7" s="290" t="s">
        <v>252</v>
      </c>
      <c r="C7" s="291" t="n">
        <f aca="false">ROUND(AA7,0)</f>
        <v>0</v>
      </c>
      <c r="D7" s="292" t="n">
        <f aca="false">ROUND(AB7,0)</f>
        <v>0</v>
      </c>
      <c r="E7" s="293" t="n">
        <f aca="false">ROUND(AC7,0)</f>
        <v>0</v>
      </c>
      <c r="F7" s="293" t="n">
        <f aca="false">ROUND(AD7,0)</f>
        <v>0</v>
      </c>
      <c r="G7" s="294" t="n">
        <f aca="false">ROUND(AE7,0)</f>
        <v>0</v>
      </c>
      <c r="H7" s="293" t="n">
        <f aca="false">ROUND(AF7,0)</f>
        <v>0</v>
      </c>
      <c r="I7" s="294" t="n">
        <f aca="false">ROUND(AG7,0)</f>
        <v>0</v>
      </c>
      <c r="J7" s="293" t="n">
        <f aca="false">ROUND(AH7,0)</f>
        <v>0</v>
      </c>
      <c r="K7" s="294" t="n">
        <f aca="false">ROUND(AI7,0)</f>
        <v>0</v>
      </c>
      <c r="L7" s="295" t="n">
        <f aca="false">F7+H7+J7</f>
        <v>0</v>
      </c>
      <c r="M7" s="296" t="n">
        <f aca="false">G7+I7+K7</f>
        <v>0</v>
      </c>
      <c r="N7" s="297" t="n">
        <f aca="false">IF((L7+M7)&gt;0,1,0)</f>
        <v>0</v>
      </c>
      <c r="AA7" s="298"/>
      <c r="AB7" s="299"/>
      <c r="AC7" s="300"/>
      <c r="AD7" s="301" t="n">
        <v>0</v>
      </c>
      <c r="AE7" s="302" t="n">
        <v>0</v>
      </c>
      <c r="AF7" s="301" t="n">
        <v>0</v>
      </c>
      <c r="AG7" s="302" t="n">
        <v>0</v>
      </c>
      <c r="AH7" s="301" t="n">
        <v>0</v>
      </c>
      <c r="AI7" s="302" t="n">
        <v>0</v>
      </c>
      <c r="AJ7" s="295" t="n">
        <f aca="false">AD7+AF7+AH7</f>
        <v>0</v>
      </c>
      <c r="AK7" s="296" t="n">
        <f aca="false">AE7+AG7+AI7</f>
        <v>0</v>
      </c>
      <c r="AL7" s="297" t="n">
        <f aca="false">IF((AJ7+AK7)&gt;0,1,0)</f>
        <v>0</v>
      </c>
    </row>
    <row r="8" customFormat="false" ht="12.75" hidden="false" customHeight="true" outlineLevel="0" collapsed="false">
      <c r="A8" s="289" t="s">
        <v>253</v>
      </c>
      <c r="B8" s="290" t="s">
        <v>254</v>
      </c>
      <c r="C8" s="291" t="n">
        <f aca="false">ROUND(AA8,0)</f>
        <v>0</v>
      </c>
      <c r="D8" s="292" t="n">
        <f aca="false">ROUND(AB8,0)</f>
        <v>0</v>
      </c>
      <c r="E8" s="293" t="n">
        <f aca="false">ROUND(AC8,0)</f>
        <v>0</v>
      </c>
      <c r="F8" s="293" t="n">
        <f aca="false">ROUND(AD8,0)</f>
        <v>0</v>
      </c>
      <c r="G8" s="294" t="n">
        <f aca="false">ROUND(AE8,0)</f>
        <v>0</v>
      </c>
      <c r="H8" s="293" t="n">
        <f aca="false">ROUND(AF8,0)</f>
        <v>0</v>
      </c>
      <c r="I8" s="294" t="n">
        <f aca="false">ROUND(AG8,0)</f>
        <v>0</v>
      </c>
      <c r="J8" s="293" t="n">
        <f aca="false">ROUND(AH8,0)</f>
        <v>0</v>
      </c>
      <c r="K8" s="294" t="n">
        <f aca="false">ROUND(AI8,0)</f>
        <v>0</v>
      </c>
      <c r="L8" s="295" t="n">
        <f aca="false">F8+H8+J8</f>
        <v>0</v>
      </c>
      <c r="M8" s="296" t="n">
        <f aca="false">G8+I8+K8</f>
        <v>0</v>
      </c>
      <c r="N8" s="297" t="n">
        <f aca="false">IF((L8+M8)&gt;0,1,0)</f>
        <v>0</v>
      </c>
      <c r="AA8" s="298"/>
      <c r="AB8" s="299"/>
      <c r="AC8" s="300"/>
      <c r="AD8" s="301" t="n">
        <v>0</v>
      </c>
      <c r="AE8" s="302" t="n">
        <v>0</v>
      </c>
      <c r="AF8" s="301" t="n">
        <v>0</v>
      </c>
      <c r="AG8" s="302" t="n">
        <v>0</v>
      </c>
      <c r="AH8" s="301" t="n">
        <v>0</v>
      </c>
      <c r="AI8" s="302" t="n">
        <v>0</v>
      </c>
      <c r="AJ8" s="295" t="n">
        <f aca="false">AD8+AF8+AH8</f>
        <v>0</v>
      </c>
      <c r="AK8" s="296" t="n">
        <f aca="false">AE8+AG8+AI8</f>
        <v>0</v>
      </c>
      <c r="AL8" s="297" t="n">
        <f aca="false">IF((AJ8+AK8)&gt;0,1,0)</f>
        <v>0</v>
      </c>
    </row>
    <row r="9" customFormat="false" ht="12.75" hidden="false" customHeight="true" outlineLevel="0" collapsed="false">
      <c r="A9" s="289" t="s">
        <v>255</v>
      </c>
      <c r="B9" s="290" t="s">
        <v>256</v>
      </c>
      <c r="C9" s="291" t="n">
        <f aca="false">ROUND(AA9,0)</f>
        <v>0</v>
      </c>
      <c r="D9" s="292" t="n">
        <f aca="false">ROUND(AB9,0)</f>
        <v>0</v>
      </c>
      <c r="E9" s="293" t="n">
        <f aca="false">ROUND(AC9,0)</f>
        <v>0</v>
      </c>
      <c r="F9" s="293" t="n">
        <f aca="false">ROUND(AD9,0)</f>
        <v>0</v>
      </c>
      <c r="G9" s="294" t="n">
        <f aca="false">ROUND(AE9,0)</f>
        <v>0</v>
      </c>
      <c r="H9" s="293" t="n">
        <f aca="false">ROUND(AF9,0)</f>
        <v>0</v>
      </c>
      <c r="I9" s="294" t="n">
        <f aca="false">ROUND(AG9,0)</f>
        <v>0</v>
      </c>
      <c r="J9" s="293" t="n">
        <f aca="false">ROUND(AH9,0)</f>
        <v>0</v>
      </c>
      <c r="K9" s="294" t="n">
        <f aca="false">ROUND(AI9,0)</f>
        <v>0</v>
      </c>
      <c r="L9" s="295" t="n">
        <f aca="false">F9+H9+J9</f>
        <v>0</v>
      </c>
      <c r="M9" s="296" t="n">
        <f aca="false">G9+I9+K9</f>
        <v>0</v>
      </c>
      <c r="N9" s="297" t="n">
        <f aca="false">IF((L9+M9)&gt;0,1,0)</f>
        <v>0</v>
      </c>
      <c r="AA9" s="298"/>
      <c r="AB9" s="299"/>
      <c r="AC9" s="301"/>
      <c r="AD9" s="301" t="n">
        <v>0</v>
      </c>
      <c r="AE9" s="302" t="n">
        <v>0</v>
      </c>
      <c r="AF9" s="301" t="n">
        <v>0</v>
      </c>
      <c r="AG9" s="302" t="n">
        <v>0</v>
      </c>
      <c r="AH9" s="301" t="n">
        <v>0</v>
      </c>
      <c r="AI9" s="302" t="n">
        <v>0</v>
      </c>
      <c r="AJ9" s="295" t="n">
        <f aca="false">AD9+AF9+AH9</f>
        <v>0</v>
      </c>
      <c r="AK9" s="296" t="n">
        <f aca="false">AE9+AG9+AI9</f>
        <v>0</v>
      </c>
      <c r="AL9" s="297" t="n">
        <f aca="false">IF((AJ9+AK9)&gt;0,1,0)</f>
        <v>0</v>
      </c>
    </row>
    <row r="10" customFormat="false" ht="12.75" hidden="false" customHeight="true" outlineLevel="0" collapsed="false">
      <c r="A10" s="289" t="s">
        <v>257</v>
      </c>
      <c r="B10" s="290" t="s">
        <v>258</v>
      </c>
      <c r="C10" s="291" t="n">
        <f aca="false">ROUND(AA10,0)</f>
        <v>0</v>
      </c>
      <c r="D10" s="292" t="n">
        <f aca="false">ROUND(AB10,0)</f>
        <v>0</v>
      </c>
      <c r="E10" s="293" t="n">
        <f aca="false">ROUND(AC10,0)</f>
        <v>0</v>
      </c>
      <c r="F10" s="293" t="n">
        <f aca="false">ROUND(AD10,0)</f>
        <v>0</v>
      </c>
      <c r="G10" s="294" t="n">
        <f aca="false">ROUND(AE10,0)</f>
        <v>0</v>
      </c>
      <c r="H10" s="293" t="n">
        <f aca="false">ROUND(AF10,0)</f>
        <v>0</v>
      </c>
      <c r="I10" s="294" t="n">
        <f aca="false">ROUND(AG10,0)</f>
        <v>0</v>
      </c>
      <c r="J10" s="293" t="n">
        <f aca="false">ROUND(AH10,0)</f>
        <v>0</v>
      </c>
      <c r="K10" s="294" t="n">
        <f aca="false">ROUND(AI10,0)</f>
        <v>0</v>
      </c>
      <c r="L10" s="295" t="n">
        <f aca="false">F10+H10+J10</f>
        <v>0</v>
      </c>
      <c r="M10" s="296" t="n">
        <f aca="false">G10+I10+K10</f>
        <v>0</v>
      </c>
      <c r="N10" s="297" t="n">
        <f aca="false">IF((L10+M10)&gt;0,1,0)</f>
        <v>0</v>
      </c>
      <c r="AA10" s="298"/>
      <c r="AB10" s="299"/>
      <c r="AC10" s="301"/>
      <c r="AD10" s="301" t="n">
        <v>0</v>
      </c>
      <c r="AE10" s="302" t="n">
        <v>0</v>
      </c>
      <c r="AF10" s="301" t="n">
        <v>0</v>
      </c>
      <c r="AG10" s="302" t="n">
        <v>0</v>
      </c>
      <c r="AH10" s="301" t="n">
        <v>0</v>
      </c>
      <c r="AI10" s="302" t="n">
        <v>0</v>
      </c>
      <c r="AJ10" s="295" t="n">
        <f aca="false">AD10+AF10+AH10</f>
        <v>0</v>
      </c>
      <c r="AK10" s="296" t="n">
        <f aca="false">AE10+AG10+AI10</f>
        <v>0</v>
      </c>
      <c r="AL10" s="297" t="n">
        <f aca="false">IF((AJ10+AK10)&gt;0,1,0)</f>
        <v>0</v>
      </c>
    </row>
    <row r="11" customFormat="false" ht="12.75" hidden="false" customHeight="true" outlineLevel="0" collapsed="false">
      <c r="A11" s="289" t="s">
        <v>259</v>
      </c>
      <c r="B11" s="290" t="s">
        <v>260</v>
      </c>
      <c r="C11" s="291" t="n">
        <f aca="false">ROUND(AA11,0)</f>
        <v>0</v>
      </c>
      <c r="D11" s="292" t="n">
        <f aca="false">ROUND(AB11,0)</f>
        <v>0</v>
      </c>
      <c r="E11" s="293" t="n">
        <f aca="false">ROUND(AC11,0)</f>
        <v>0</v>
      </c>
      <c r="F11" s="293" t="n">
        <f aca="false">ROUND(AD11,0)</f>
        <v>0</v>
      </c>
      <c r="G11" s="294" t="n">
        <f aca="false">ROUND(AE11,0)</f>
        <v>0</v>
      </c>
      <c r="H11" s="293" t="n">
        <f aca="false">ROUND(AF11,0)</f>
        <v>0</v>
      </c>
      <c r="I11" s="294" t="n">
        <f aca="false">ROUND(AG11,0)</f>
        <v>0</v>
      </c>
      <c r="J11" s="293" t="n">
        <f aca="false">ROUND(AH11,0)</f>
        <v>0</v>
      </c>
      <c r="K11" s="294" t="n">
        <f aca="false">ROUND(AI11,0)</f>
        <v>0</v>
      </c>
      <c r="L11" s="295" t="n">
        <f aca="false">F11+H11+J11</f>
        <v>0</v>
      </c>
      <c r="M11" s="296" t="n">
        <f aca="false">G11+I11+K11</f>
        <v>0</v>
      </c>
      <c r="N11" s="297" t="n">
        <f aca="false">IF((L11+M11)&gt;0,1,0)</f>
        <v>0</v>
      </c>
      <c r="AA11" s="298"/>
      <c r="AB11" s="299"/>
      <c r="AC11" s="301"/>
      <c r="AD11" s="301" t="n">
        <v>0</v>
      </c>
      <c r="AE11" s="302" t="n">
        <v>0</v>
      </c>
      <c r="AF11" s="301" t="n">
        <v>0</v>
      </c>
      <c r="AG11" s="302" t="n">
        <v>0</v>
      </c>
      <c r="AH11" s="301" t="n">
        <v>0</v>
      </c>
      <c r="AI11" s="302" t="n">
        <v>0</v>
      </c>
      <c r="AJ11" s="295" t="n">
        <f aca="false">AD11+AF11+AH11</f>
        <v>0</v>
      </c>
      <c r="AK11" s="296" t="n">
        <f aca="false">AE11+AG11+AI11</f>
        <v>0</v>
      </c>
      <c r="AL11" s="297" t="n">
        <f aca="false">IF((AJ11+AK11)&gt;0,1,0)</f>
        <v>0</v>
      </c>
    </row>
    <row r="12" customFormat="false" ht="12.75" hidden="false" customHeight="true" outlineLevel="0" collapsed="false">
      <c r="A12" s="289" t="s">
        <v>261</v>
      </c>
      <c r="B12" s="290" t="s">
        <v>262</v>
      </c>
      <c r="C12" s="291" t="n">
        <f aca="false">ROUND(AA12,0)</f>
        <v>0</v>
      </c>
      <c r="D12" s="292" t="n">
        <f aca="false">ROUND(AB12,0)</f>
        <v>0</v>
      </c>
      <c r="E12" s="293" t="n">
        <f aca="false">ROUND(AC12,0)</f>
        <v>0</v>
      </c>
      <c r="F12" s="293" t="n">
        <f aca="false">ROUND(AD12,0)</f>
        <v>0</v>
      </c>
      <c r="G12" s="294" t="n">
        <f aca="false">ROUND(AE12,0)</f>
        <v>0</v>
      </c>
      <c r="H12" s="293" t="n">
        <f aca="false">ROUND(AF12,0)</f>
        <v>0</v>
      </c>
      <c r="I12" s="294" t="n">
        <f aca="false">ROUND(AG12,0)</f>
        <v>0</v>
      </c>
      <c r="J12" s="293" t="n">
        <f aca="false">ROUND(AH12,0)</f>
        <v>0</v>
      </c>
      <c r="K12" s="294" t="n">
        <f aca="false">ROUND(AI12,0)</f>
        <v>0</v>
      </c>
      <c r="L12" s="295" t="n">
        <f aca="false">F12+H12+J12</f>
        <v>0</v>
      </c>
      <c r="M12" s="296" t="n">
        <f aca="false">G12+I12+K12</f>
        <v>0</v>
      </c>
      <c r="N12" s="297" t="n">
        <f aca="false">IF((L12+M12)&gt;0,1,0)</f>
        <v>0</v>
      </c>
      <c r="AA12" s="298"/>
      <c r="AB12" s="299"/>
      <c r="AC12" s="301"/>
      <c r="AD12" s="301" t="n">
        <v>0</v>
      </c>
      <c r="AE12" s="302" t="n">
        <v>0</v>
      </c>
      <c r="AF12" s="301" t="n">
        <v>0</v>
      </c>
      <c r="AG12" s="302" t="n">
        <v>0</v>
      </c>
      <c r="AH12" s="301" t="n">
        <v>0</v>
      </c>
      <c r="AI12" s="302" t="n">
        <v>0</v>
      </c>
      <c r="AJ12" s="295" t="n">
        <f aca="false">AD12+AF12+AH12</f>
        <v>0</v>
      </c>
      <c r="AK12" s="296" t="n">
        <f aca="false">AE12+AG12+AI12</f>
        <v>0</v>
      </c>
      <c r="AL12" s="297" t="n">
        <f aca="false">IF((AJ12+AK12)&gt;0,1,0)</f>
        <v>0</v>
      </c>
    </row>
    <row r="13" customFormat="false" ht="12.75" hidden="false" customHeight="true" outlineLevel="0" collapsed="false">
      <c r="A13" s="289" t="s">
        <v>263</v>
      </c>
      <c r="B13" s="290" t="s">
        <v>264</v>
      </c>
      <c r="C13" s="291" t="n">
        <f aca="false">ROUND(AA13,0)</f>
        <v>0</v>
      </c>
      <c r="D13" s="292" t="n">
        <f aca="false">ROUND(AB13,0)</f>
        <v>1</v>
      </c>
      <c r="E13" s="293" t="n">
        <f aca="false">ROUND(AC13,0)</f>
        <v>5</v>
      </c>
      <c r="F13" s="293" t="n">
        <f aca="false">ROUND(AD13,0)</f>
        <v>0</v>
      </c>
      <c r="G13" s="294" t="n">
        <f aca="false">ROUND(AE13,0)</f>
        <v>0</v>
      </c>
      <c r="H13" s="293" t="n">
        <f aca="false">ROUND(AF13,0)</f>
        <v>0</v>
      </c>
      <c r="I13" s="294" t="n">
        <f aca="false">ROUND(AG13,0)</f>
        <v>0</v>
      </c>
      <c r="J13" s="293" t="n">
        <f aca="false">ROUND(AH13,0)</f>
        <v>0</v>
      </c>
      <c r="K13" s="294" t="n">
        <f aca="false">ROUND(AI13,0)</f>
        <v>0</v>
      </c>
      <c r="L13" s="295" t="n">
        <f aca="false">F13+H13+J13</f>
        <v>0</v>
      </c>
      <c r="M13" s="296" t="n">
        <f aca="false">G13+I13+K13</f>
        <v>0</v>
      </c>
      <c r="N13" s="297" t="n">
        <f aca="false">IF((L13+M13)&gt;0,1,0)</f>
        <v>0</v>
      </c>
      <c r="AA13" s="298"/>
      <c r="AB13" s="299" t="n">
        <v>1</v>
      </c>
      <c r="AC13" s="301" t="n">
        <v>5</v>
      </c>
      <c r="AD13" s="301" t="n">
        <v>0</v>
      </c>
      <c r="AE13" s="302" t="n">
        <v>0</v>
      </c>
      <c r="AF13" s="301" t="n">
        <v>0</v>
      </c>
      <c r="AG13" s="302" t="n">
        <v>0</v>
      </c>
      <c r="AH13" s="301" t="n">
        <v>0</v>
      </c>
      <c r="AI13" s="302" t="n">
        <v>0</v>
      </c>
      <c r="AJ13" s="295" t="n">
        <f aca="false">AD13+AF13+AH13</f>
        <v>0</v>
      </c>
      <c r="AK13" s="296" t="n">
        <f aca="false">AE13+AG13+AI13</f>
        <v>0</v>
      </c>
      <c r="AL13" s="297" t="n">
        <f aca="false">IF((AJ13+AK13)&gt;0,1,0)</f>
        <v>0</v>
      </c>
    </row>
    <row r="14" customFormat="false" ht="12.75" hidden="false" customHeight="true" outlineLevel="0" collapsed="false">
      <c r="A14" s="289" t="s">
        <v>265</v>
      </c>
      <c r="B14" s="290" t="s">
        <v>266</v>
      </c>
      <c r="C14" s="291" t="n">
        <f aca="false">ROUND(AA14,0)</f>
        <v>1</v>
      </c>
      <c r="D14" s="292" t="n">
        <f aca="false">ROUND(AB14,0)</f>
        <v>0</v>
      </c>
      <c r="E14" s="293" t="n">
        <f aca="false">ROUND(AC14,0)</f>
        <v>0</v>
      </c>
      <c r="F14" s="293" t="n">
        <f aca="false">ROUND(AD14,0)</f>
        <v>1</v>
      </c>
      <c r="G14" s="294" t="n">
        <f aca="false">ROUND(AE14,0)</f>
        <v>0</v>
      </c>
      <c r="H14" s="293" t="n">
        <f aca="false">ROUND(AF14,0)</f>
        <v>0</v>
      </c>
      <c r="I14" s="294" t="n">
        <f aca="false">ROUND(AG14,0)</f>
        <v>0</v>
      </c>
      <c r="J14" s="293" t="n">
        <f aca="false">ROUND(AH14,0)</f>
        <v>0</v>
      </c>
      <c r="K14" s="294" t="n">
        <f aca="false">ROUND(AI14,0)</f>
        <v>0</v>
      </c>
      <c r="L14" s="295" t="n">
        <f aca="false">F14+H14+J14</f>
        <v>1</v>
      </c>
      <c r="M14" s="296" t="n">
        <f aca="false">G14+I14+K14</f>
        <v>0</v>
      </c>
      <c r="N14" s="297" t="n">
        <f aca="false">IF((L14+M14)&gt;0,1,0)</f>
        <v>1</v>
      </c>
      <c r="AA14" s="298" t="n">
        <v>1</v>
      </c>
      <c r="AB14" s="299"/>
      <c r="AC14" s="301" t="n">
        <v>0</v>
      </c>
      <c r="AD14" s="301" t="n">
        <v>1</v>
      </c>
      <c r="AE14" s="302" t="n">
        <v>0</v>
      </c>
      <c r="AF14" s="301" t="n">
        <v>0</v>
      </c>
      <c r="AG14" s="302" t="n">
        <v>0</v>
      </c>
      <c r="AH14" s="301" t="n">
        <v>0</v>
      </c>
      <c r="AI14" s="302" t="n">
        <v>0</v>
      </c>
      <c r="AJ14" s="295" t="n">
        <f aca="false">AD14+AF14+AH14</f>
        <v>1</v>
      </c>
      <c r="AK14" s="296" t="n">
        <f aca="false">AE14+AG14+AI14</f>
        <v>0</v>
      </c>
      <c r="AL14" s="297" t="n">
        <f aca="false">IF((AJ14+AK14)&gt;0,1,0)</f>
        <v>1</v>
      </c>
    </row>
    <row r="15" customFormat="false" ht="12.75" hidden="false" customHeight="true" outlineLevel="0" collapsed="false">
      <c r="A15" s="289" t="s">
        <v>267</v>
      </c>
      <c r="B15" s="290" t="s">
        <v>268</v>
      </c>
      <c r="C15" s="291" t="n">
        <f aca="false">ROUND(AA15,0)</f>
        <v>0</v>
      </c>
      <c r="D15" s="292" t="n">
        <f aca="false">ROUND(AB15,0)</f>
        <v>0</v>
      </c>
      <c r="E15" s="293" t="n">
        <f aca="false">ROUND(AC15,0)</f>
        <v>0</v>
      </c>
      <c r="F15" s="293" t="n">
        <f aca="false">ROUND(AD15,0)</f>
        <v>0</v>
      </c>
      <c r="G15" s="294" t="n">
        <f aca="false">ROUND(AE15,0)</f>
        <v>0</v>
      </c>
      <c r="H15" s="293" t="n">
        <f aca="false">ROUND(AF15,0)</f>
        <v>0</v>
      </c>
      <c r="I15" s="294" t="n">
        <f aca="false">ROUND(AG15,0)</f>
        <v>0</v>
      </c>
      <c r="J15" s="293" t="n">
        <f aca="false">ROUND(AH15,0)</f>
        <v>0</v>
      </c>
      <c r="K15" s="294" t="n">
        <f aca="false">ROUND(AI15,0)</f>
        <v>0</v>
      </c>
      <c r="L15" s="295" t="n">
        <f aca="false">F15+H15+J15</f>
        <v>0</v>
      </c>
      <c r="M15" s="296" t="n">
        <f aca="false">G15+I15+K15</f>
        <v>0</v>
      </c>
      <c r="N15" s="297" t="n">
        <f aca="false">IF((L15+M15)&gt;0,1,0)</f>
        <v>0</v>
      </c>
      <c r="AA15" s="298"/>
      <c r="AB15" s="299"/>
      <c r="AC15" s="301" t="n">
        <v>0</v>
      </c>
      <c r="AD15" s="301" t="n">
        <v>0</v>
      </c>
      <c r="AE15" s="302" t="n">
        <v>0</v>
      </c>
      <c r="AF15" s="301" t="n">
        <v>0</v>
      </c>
      <c r="AG15" s="302" t="n">
        <v>0</v>
      </c>
      <c r="AH15" s="301" t="n">
        <v>0</v>
      </c>
      <c r="AI15" s="302" t="n">
        <v>0</v>
      </c>
      <c r="AJ15" s="295" t="n">
        <f aca="false">AD15+AF15+AH15</f>
        <v>0</v>
      </c>
      <c r="AK15" s="296" t="n">
        <f aca="false">AE15+AG15+AI15</f>
        <v>0</v>
      </c>
      <c r="AL15" s="297" t="n">
        <f aca="false">IF((AJ15+AK15)&gt;0,1,0)</f>
        <v>0</v>
      </c>
    </row>
    <row r="16" customFormat="false" ht="12.75" hidden="false" customHeight="true" outlineLevel="0" collapsed="false">
      <c r="A16" s="289" t="s">
        <v>269</v>
      </c>
      <c r="B16" s="290" t="s">
        <v>270</v>
      </c>
      <c r="C16" s="291" t="n">
        <f aca="false">ROUND(AA16,0)</f>
        <v>2</v>
      </c>
      <c r="D16" s="292" t="n">
        <f aca="false">ROUND(AB16,0)</f>
        <v>1</v>
      </c>
      <c r="E16" s="293" t="n">
        <f aca="false">ROUND(AC16,0)</f>
        <v>0</v>
      </c>
      <c r="F16" s="293" t="n">
        <f aca="false">ROUND(AD16,0)</f>
        <v>1</v>
      </c>
      <c r="G16" s="294" t="n">
        <f aca="false">ROUND(AE16,0)</f>
        <v>1</v>
      </c>
      <c r="H16" s="293" t="n">
        <f aca="false">ROUND(AF16,0)</f>
        <v>0</v>
      </c>
      <c r="I16" s="294" t="n">
        <f aca="false">ROUND(AG16,0)</f>
        <v>0</v>
      </c>
      <c r="J16" s="293" t="n">
        <f aca="false">ROUND(AH16,0)</f>
        <v>0</v>
      </c>
      <c r="K16" s="294" t="n">
        <f aca="false">ROUND(AI16,0)</f>
        <v>0</v>
      </c>
      <c r="L16" s="295" t="n">
        <f aca="false">F16+H16+J16</f>
        <v>1</v>
      </c>
      <c r="M16" s="296" t="n">
        <f aca="false">G16+I16+K16</f>
        <v>1</v>
      </c>
      <c r="N16" s="297" t="n">
        <f aca="false">IF((L16+M16)&gt;0,1,0)</f>
        <v>1</v>
      </c>
      <c r="AA16" s="298" t="n">
        <v>2</v>
      </c>
      <c r="AB16" s="299" t="n">
        <v>1</v>
      </c>
      <c r="AC16" s="301" t="n">
        <v>0</v>
      </c>
      <c r="AD16" s="301" t="n">
        <v>1</v>
      </c>
      <c r="AE16" s="302" t="n">
        <v>1</v>
      </c>
      <c r="AF16" s="301" t="n">
        <v>0</v>
      </c>
      <c r="AG16" s="302" t="n">
        <v>0</v>
      </c>
      <c r="AH16" s="301" t="n">
        <v>0</v>
      </c>
      <c r="AI16" s="302" t="n">
        <v>0</v>
      </c>
      <c r="AJ16" s="295" t="n">
        <f aca="false">AD16+AF16+AH16</f>
        <v>1</v>
      </c>
      <c r="AK16" s="296" t="n">
        <f aca="false">AE16+AG16+AI16</f>
        <v>1</v>
      </c>
      <c r="AL16" s="297" t="n">
        <f aca="false">IF((AJ16+AK16)&gt;0,1,0)</f>
        <v>1</v>
      </c>
    </row>
    <row r="17" customFormat="false" ht="12.75" hidden="false" customHeight="true" outlineLevel="0" collapsed="false">
      <c r="A17" s="289" t="s">
        <v>271</v>
      </c>
      <c r="B17" s="290" t="s">
        <v>272</v>
      </c>
      <c r="C17" s="291" t="n">
        <f aca="false">ROUND(AA17,0)</f>
        <v>1</v>
      </c>
      <c r="D17" s="292" t="n">
        <f aca="false">ROUND(AB17,0)</f>
        <v>1</v>
      </c>
      <c r="E17" s="293" t="n">
        <f aca="false">ROUND(AC17,0)</f>
        <v>0</v>
      </c>
      <c r="F17" s="293" t="n">
        <f aca="false">ROUND(AD17,0)</f>
        <v>1</v>
      </c>
      <c r="G17" s="294" t="n">
        <f aca="false">ROUND(AE17,0)</f>
        <v>1</v>
      </c>
      <c r="H17" s="293" t="n">
        <f aca="false">ROUND(AF17,0)</f>
        <v>1</v>
      </c>
      <c r="I17" s="294" t="n">
        <f aca="false">ROUND(AG17,0)</f>
        <v>0</v>
      </c>
      <c r="J17" s="293" t="n">
        <f aca="false">ROUND(AH17,0)</f>
        <v>0</v>
      </c>
      <c r="K17" s="294" t="n">
        <f aca="false">ROUND(AI17,0)</f>
        <v>0</v>
      </c>
      <c r="L17" s="295" t="n">
        <f aca="false">F17+H17+J17</f>
        <v>2</v>
      </c>
      <c r="M17" s="296" t="n">
        <f aca="false">G17+I17+K17</f>
        <v>1</v>
      </c>
      <c r="N17" s="297" t="n">
        <f aca="false">IF((L17+M17)&gt;0,1,0)</f>
        <v>1</v>
      </c>
      <c r="AA17" s="298" t="n">
        <v>1</v>
      </c>
      <c r="AB17" s="299" t="n">
        <v>1</v>
      </c>
      <c r="AC17" s="301" t="n">
        <v>0</v>
      </c>
      <c r="AD17" s="301" t="n">
        <v>1</v>
      </c>
      <c r="AE17" s="302" t="n">
        <v>1</v>
      </c>
      <c r="AF17" s="301" t="n">
        <v>1</v>
      </c>
      <c r="AG17" s="302" t="n">
        <v>0</v>
      </c>
      <c r="AH17" s="301" t="n">
        <v>0</v>
      </c>
      <c r="AI17" s="302" t="n">
        <v>0</v>
      </c>
      <c r="AJ17" s="295" t="n">
        <f aca="false">AD17+AF17+AH17</f>
        <v>2</v>
      </c>
      <c r="AK17" s="296" t="n">
        <f aca="false">AE17+AG17+AI17</f>
        <v>1</v>
      </c>
      <c r="AL17" s="297" t="n">
        <f aca="false">IF((AJ17+AK17)&gt;0,1,0)</f>
        <v>1</v>
      </c>
    </row>
    <row r="18" customFormat="false" ht="12.75" hidden="false" customHeight="true" outlineLevel="0" collapsed="false">
      <c r="A18" s="289" t="s">
        <v>273</v>
      </c>
      <c r="B18" s="290" t="s">
        <v>274</v>
      </c>
      <c r="C18" s="291" t="n">
        <f aca="false">ROUND(AA18,0)</f>
        <v>0</v>
      </c>
      <c r="D18" s="292" t="n">
        <f aca="false">ROUND(AB18,0)</f>
        <v>0</v>
      </c>
      <c r="E18" s="293" t="n">
        <f aca="false">ROUND(AC18,0)</f>
        <v>0</v>
      </c>
      <c r="F18" s="293" t="n">
        <f aca="false">ROUND(AD18,0)</f>
        <v>0</v>
      </c>
      <c r="G18" s="294" t="n">
        <f aca="false">ROUND(AE18,0)</f>
        <v>0</v>
      </c>
      <c r="H18" s="293" t="n">
        <f aca="false">ROUND(AF18,0)</f>
        <v>0</v>
      </c>
      <c r="I18" s="294" t="n">
        <f aca="false">ROUND(AG18,0)</f>
        <v>0</v>
      </c>
      <c r="J18" s="293" t="n">
        <f aca="false">ROUND(AH18,0)</f>
        <v>0</v>
      </c>
      <c r="K18" s="294" t="n">
        <f aca="false">ROUND(AI18,0)</f>
        <v>0</v>
      </c>
      <c r="L18" s="295" t="n">
        <f aca="false">F18+H18+J18</f>
        <v>0</v>
      </c>
      <c r="M18" s="296" t="n">
        <f aca="false">G18+I18+K18</f>
        <v>0</v>
      </c>
      <c r="N18" s="297" t="n">
        <f aca="false">IF((L18+M18)&gt;0,1,0)</f>
        <v>0</v>
      </c>
      <c r="AA18" s="298"/>
      <c r="AB18" s="299"/>
      <c r="AC18" s="301" t="n">
        <v>0</v>
      </c>
      <c r="AD18" s="301" t="n">
        <v>0</v>
      </c>
      <c r="AE18" s="302" t="n">
        <v>0</v>
      </c>
      <c r="AF18" s="301" t="n">
        <v>0</v>
      </c>
      <c r="AG18" s="302" t="n">
        <v>0</v>
      </c>
      <c r="AH18" s="301" t="n">
        <v>0</v>
      </c>
      <c r="AI18" s="302" t="n">
        <v>0</v>
      </c>
      <c r="AJ18" s="295" t="n">
        <f aca="false">AD18+AF18+AH18</f>
        <v>0</v>
      </c>
      <c r="AK18" s="296" t="n">
        <f aca="false">AE18+AG18+AI18</f>
        <v>0</v>
      </c>
      <c r="AL18" s="297" t="n">
        <f aca="false">IF((AJ18+AK18)&gt;0,1,0)</f>
        <v>0</v>
      </c>
    </row>
    <row r="19" customFormat="false" ht="12.75" hidden="false" customHeight="true" outlineLevel="0" collapsed="false">
      <c r="A19" s="289" t="s">
        <v>275</v>
      </c>
      <c r="B19" s="290" t="s">
        <v>276</v>
      </c>
      <c r="C19" s="291" t="n">
        <f aca="false">ROUND(AA19,0)</f>
        <v>2</v>
      </c>
      <c r="D19" s="292" t="n">
        <f aca="false">ROUND(AB19,0)</f>
        <v>0</v>
      </c>
      <c r="E19" s="293" t="n">
        <f aca="false">ROUND(AC19,0)</f>
        <v>0</v>
      </c>
      <c r="F19" s="293" t="n">
        <f aca="false">ROUND(AD19,0)</f>
        <v>0</v>
      </c>
      <c r="G19" s="294" t="n">
        <f aca="false">ROUND(AE19,0)</f>
        <v>0</v>
      </c>
      <c r="H19" s="293" t="n">
        <f aca="false">ROUND(AF19,0)</f>
        <v>0</v>
      </c>
      <c r="I19" s="294" t="n">
        <f aca="false">ROUND(AG19,0)</f>
        <v>0</v>
      </c>
      <c r="J19" s="293" t="n">
        <f aca="false">ROUND(AH19,0)</f>
        <v>0</v>
      </c>
      <c r="K19" s="294" t="n">
        <f aca="false">ROUND(AI19,0)</f>
        <v>0</v>
      </c>
      <c r="L19" s="295" t="n">
        <f aca="false">F19+H19+J19</f>
        <v>0</v>
      </c>
      <c r="M19" s="296" t="n">
        <f aca="false">G19+I19+K19</f>
        <v>0</v>
      </c>
      <c r="N19" s="297" t="n">
        <f aca="false">IF((L19+M19)&gt;0,1,0)</f>
        <v>0</v>
      </c>
      <c r="AA19" s="298" t="n">
        <v>2</v>
      </c>
      <c r="AB19" s="299" t="n">
        <v>0</v>
      </c>
      <c r="AC19" s="301" t="n">
        <v>0</v>
      </c>
      <c r="AD19" s="301" t="n">
        <v>0</v>
      </c>
      <c r="AE19" s="302" t="n">
        <v>0</v>
      </c>
      <c r="AF19" s="301" t="n">
        <v>0</v>
      </c>
      <c r="AG19" s="302" t="n">
        <v>0</v>
      </c>
      <c r="AH19" s="301" t="n">
        <v>0</v>
      </c>
      <c r="AI19" s="302" t="n">
        <v>0</v>
      </c>
      <c r="AJ19" s="295" t="n">
        <f aca="false">AD19+AF19+AH19</f>
        <v>0</v>
      </c>
      <c r="AK19" s="296" t="n">
        <f aca="false">AE19+AG19+AI19</f>
        <v>0</v>
      </c>
      <c r="AL19" s="297" t="n">
        <f aca="false">IF((AJ19+AK19)&gt;0,1,0)</f>
        <v>0</v>
      </c>
    </row>
    <row r="20" customFormat="false" ht="12.75" hidden="false" customHeight="true" outlineLevel="0" collapsed="false">
      <c r="A20" s="289" t="s">
        <v>277</v>
      </c>
      <c r="B20" s="290" t="s">
        <v>278</v>
      </c>
      <c r="C20" s="291" t="n">
        <f aca="false">ROUND(AA20,0)</f>
        <v>0</v>
      </c>
      <c r="D20" s="292" t="n">
        <f aca="false">ROUND(AB20,0)</f>
        <v>0</v>
      </c>
      <c r="E20" s="293" t="n">
        <f aca="false">ROUND(AC20,0)</f>
        <v>0</v>
      </c>
      <c r="F20" s="293" t="n">
        <f aca="false">ROUND(AD20,0)</f>
        <v>0</v>
      </c>
      <c r="G20" s="294" t="n">
        <f aca="false">ROUND(AE20,0)</f>
        <v>0</v>
      </c>
      <c r="H20" s="293" t="n">
        <f aca="false">ROUND(AF20,0)</f>
        <v>0</v>
      </c>
      <c r="I20" s="294" t="n">
        <f aca="false">ROUND(AG20,0)</f>
        <v>0</v>
      </c>
      <c r="J20" s="293" t="n">
        <f aca="false">ROUND(AH20,0)</f>
        <v>0</v>
      </c>
      <c r="K20" s="294" t="n">
        <f aca="false">ROUND(AI20,0)</f>
        <v>0</v>
      </c>
      <c r="L20" s="295" t="n">
        <f aca="false">F20+H20+J20</f>
        <v>0</v>
      </c>
      <c r="M20" s="296" t="n">
        <f aca="false">G20+I20+K20</f>
        <v>0</v>
      </c>
      <c r="N20" s="297" t="n">
        <f aca="false">IF((L20+M20)&gt;0,1,0)</f>
        <v>0</v>
      </c>
      <c r="AA20" s="298"/>
      <c r="AB20" s="299"/>
      <c r="AC20" s="301" t="n">
        <v>0</v>
      </c>
      <c r="AD20" s="301" t="n">
        <v>0</v>
      </c>
      <c r="AE20" s="302" t="n">
        <v>0</v>
      </c>
      <c r="AF20" s="301" t="n">
        <v>0</v>
      </c>
      <c r="AG20" s="302" t="n">
        <v>0</v>
      </c>
      <c r="AH20" s="301" t="n">
        <v>0</v>
      </c>
      <c r="AI20" s="302" t="n">
        <v>0</v>
      </c>
      <c r="AJ20" s="295" t="n">
        <f aca="false">AD20+AF20+AH20</f>
        <v>0</v>
      </c>
      <c r="AK20" s="296" t="n">
        <f aca="false">AE20+AG20+AI20</f>
        <v>0</v>
      </c>
      <c r="AL20" s="297" t="n">
        <f aca="false">IF((AJ20+AK20)&gt;0,1,0)</f>
        <v>0</v>
      </c>
    </row>
    <row r="21" customFormat="false" ht="12.75" hidden="false" customHeight="true" outlineLevel="0" collapsed="false">
      <c r="A21" s="289" t="s">
        <v>279</v>
      </c>
      <c r="B21" s="290" t="s">
        <v>280</v>
      </c>
      <c r="C21" s="291" t="n">
        <f aca="false">ROUND(AA21,0)</f>
        <v>0</v>
      </c>
      <c r="D21" s="292" t="n">
        <f aca="false">ROUND(AB21,0)</f>
        <v>0</v>
      </c>
      <c r="E21" s="293" t="n">
        <f aca="false">ROUND(AC21,0)</f>
        <v>0</v>
      </c>
      <c r="F21" s="293" t="n">
        <f aca="false">ROUND(AD21,0)</f>
        <v>0</v>
      </c>
      <c r="G21" s="294" t="n">
        <f aca="false">ROUND(AE21,0)</f>
        <v>0</v>
      </c>
      <c r="H21" s="293" t="n">
        <f aca="false">ROUND(AF21,0)</f>
        <v>0</v>
      </c>
      <c r="I21" s="294" t="n">
        <f aca="false">ROUND(AG21,0)</f>
        <v>0</v>
      </c>
      <c r="J21" s="293" t="n">
        <f aca="false">ROUND(AH21,0)</f>
        <v>0</v>
      </c>
      <c r="K21" s="294" t="n">
        <f aca="false">ROUND(AI21,0)</f>
        <v>0</v>
      </c>
      <c r="L21" s="295" t="n">
        <f aca="false">F21+H21+J21</f>
        <v>0</v>
      </c>
      <c r="M21" s="296" t="n">
        <f aca="false">G21+I21+K21</f>
        <v>0</v>
      </c>
      <c r="N21" s="297" t="n">
        <f aca="false">IF((L21+M21)&gt;0,1,0)</f>
        <v>0</v>
      </c>
      <c r="AA21" s="298"/>
      <c r="AB21" s="299"/>
      <c r="AC21" s="301" t="n">
        <v>0</v>
      </c>
      <c r="AD21" s="301" t="n">
        <v>0</v>
      </c>
      <c r="AE21" s="302" t="n">
        <v>0</v>
      </c>
      <c r="AF21" s="301" t="n">
        <v>0</v>
      </c>
      <c r="AG21" s="302" t="n">
        <v>0</v>
      </c>
      <c r="AH21" s="301" t="n">
        <v>0</v>
      </c>
      <c r="AI21" s="302" t="n">
        <v>0</v>
      </c>
      <c r="AJ21" s="295" t="n">
        <f aca="false">AD21+AF21+AH21</f>
        <v>0</v>
      </c>
      <c r="AK21" s="296" t="n">
        <f aca="false">AE21+AG21+AI21</f>
        <v>0</v>
      </c>
      <c r="AL21" s="297" t="n">
        <f aca="false">IF((AJ21+AK21)&gt;0,1,0)</f>
        <v>0</v>
      </c>
    </row>
    <row r="22" customFormat="false" ht="12.75" hidden="false" customHeight="true" outlineLevel="0" collapsed="false">
      <c r="A22" s="289" t="s">
        <v>281</v>
      </c>
      <c r="B22" s="290" t="s">
        <v>282</v>
      </c>
      <c r="C22" s="291" t="n">
        <f aca="false">ROUND(AA22,0)</f>
        <v>0</v>
      </c>
      <c r="D22" s="292" t="n">
        <f aca="false">ROUND(AB22,0)</f>
        <v>0</v>
      </c>
      <c r="E22" s="293" t="n">
        <f aca="false">ROUND(AC22,0)</f>
        <v>15</v>
      </c>
      <c r="F22" s="293" t="n">
        <f aca="false">ROUND(AD22,0)</f>
        <v>0</v>
      </c>
      <c r="G22" s="294" t="n">
        <f aca="false">ROUND(AE22,0)</f>
        <v>0</v>
      </c>
      <c r="H22" s="293" t="n">
        <f aca="false">ROUND(AF22,0)</f>
        <v>0</v>
      </c>
      <c r="I22" s="294" t="n">
        <f aca="false">ROUND(AG22,0)</f>
        <v>0</v>
      </c>
      <c r="J22" s="293" t="n">
        <f aca="false">ROUND(AH22,0)</f>
        <v>0</v>
      </c>
      <c r="K22" s="294" t="n">
        <f aca="false">ROUND(AI22,0)</f>
        <v>0</v>
      </c>
      <c r="L22" s="295" t="n">
        <f aca="false">F22+H22+J22</f>
        <v>0</v>
      </c>
      <c r="M22" s="296" t="n">
        <f aca="false">G22+I22+K22</f>
        <v>0</v>
      </c>
      <c r="N22" s="297" t="n">
        <f aca="false">IF((L22+M22)&gt;0,1,0)</f>
        <v>0</v>
      </c>
      <c r="AA22" s="298"/>
      <c r="AB22" s="299"/>
      <c r="AC22" s="301" t="n">
        <v>15</v>
      </c>
      <c r="AD22" s="301" t="n">
        <v>0</v>
      </c>
      <c r="AE22" s="302" t="n">
        <v>0</v>
      </c>
      <c r="AF22" s="301" t="n">
        <v>0</v>
      </c>
      <c r="AG22" s="302" t="n">
        <v>0</v>
      </c>
      <c r="AH22" s="301" t="n">
        <v>0</v>
      </c>
      <c r="AI22" s="302" t="n">
        <v>0</v>
      </c>
      <c r="AJ22" s="295" t="n">
        <f aca="false">AD22+AF22+AH22</f>
        <v>0</v>
      </c>
      <c r="AK22" s="296" t="n">
        <f aca="false">AE22+AG22+AI22</f>
        <v>0</v>
      </c>
      <c r="AL22" s="297" t="n">
        <f aca="false">IF((AJ22+AK22)&gt;0,1,0)</f>
        <v>0</v>
      </c>
    </row>
    <row r="23" customFormat="false" ht="12.75" hidden="false" customHeight="true" outlineLevel="0" collapsed="false">
      <c r="A23" s="289" t="s">
        <v>283</v>
      </c>
      <c r="B23" s="290" t="s">
        <v>284</v>
      </c>
      <c r="C23" s="291" t="n">
        <f aca="false">ROUND(AA23,0)</f>
        <v>0</v>
      </c>
      <c r="D23" s="292" t="n">
        <f aca="false">ROUND(AB23,0)</f>
        <v>0</v>
      </c>
      <c r="E23" s="293" t="n">
        <f aca="false">ROUND(AC23,0)</f>
        <v>0</v>
      </c>
      <c r="F23" s="293" t="n">
        <f aca="false">ROUND(AD23,0)</f>
        <v>1</v>
      </c>
      <c r="G23" s="294" t="n">
        <f aca="false">ROUND(AE23,0)</f>
        <v>2</v>
      </c>
      <c r="H23" s="293" t="n">
        <f aca="false">ROUND(AF23,0)</f>
        <v>0</v>
      </c>
      <c r="I23" s="294" t="n">
        <f aca="false">ROUND(AG23,0)</f>
        <v>0</v>
      </c>
      <c r="J23" s="293" t="n">
        <f aca="false">ROUND(AH23,0)</f>
        <v>0</v>
      </c>
      <c r="K23" s="294" t="n">
        <f aca="false">ROUND(AI23,0)</f>
        <v>0</v>
      </c>
      <c r="L23" s="295" t="n">
        <f aca="false">F23+H23+J23</f>
        <v>1</v>
      </c>
      <c r="M23" s="296" t="n">
        <f aca="false">G23+I23+K23</f>
        <v>2</v>
      </c>
      <c r="N23" s="297" t="n">
        <f aca="false">IF((L23+M23)&gt;0,1,0)</f>
        <v>1</v>
      </c>
      <c r="AA23" s="298"/>
      <c r="AB23" s="299"/>
      <c r="AC23" s="301" t="n">
        <v>0</v>
      </c>
      <c r="AD23" s="301" t="n">
        <v>1</v>
      </c>
      <c r="AE23" s="302" t="n">
        <v>2</v>
      </c>
      <c r="AF23" s="301" t="n">
        <v>0</v>
      </c>
      <c r="AG23" s="302" t="n">
        <v>0</v>
      </c>
      <c r="AH23" s="301" t="n">
        <v>0</v>
      </c>
      <c r="AI23" s="302" t="n">
        <v>0</v>
      </c>
      <c r="AJ23" s="295" t="n">
        <f aca="false">AD23+AF23+AH23</f>
        <v>1</v>
      </c>
      <c r="AK23" s="296" t="n">
        <f aca="false">AE23+AG23+AI23</f>
        <v>2</v>
      </c>
      <c r="AL23" s="297" t="n">
        <f aca="false">IF((AJ23+AK23)&gt;0,1,0)</f>
        <v>1</v>
      </c>
    </row>
    <row r="24" customFormat="false" ht="12.75" hidden="false" customHeight="true" outlineLevel="0" collapsed="false">
      <c r="A24" s="289" t="s">
        <v>285</v>
      </c>
      <c r="B24" s="290" t="s">
        <v>286</v>
      </c>
      <c r="C24" s="291" t="n">
        <f aca="false">ROUND(AA24,0)</f>
        <v>1</v>
      </c>
      <c r="D24" s="292" t="n">
        <f aca="false">ROUND(AB24,0)</f>
        <v>3</v>
      </c>
      <c r="E24" s="293" t="n">
        <f aca="false">ROUND(AC24,0)</f>
        <v>0</v>
      </c>
      <c r="F24" s="293" t="n">
        <f aca="false">ROUND(AD24,0)</f>
        <v>0</v>
      </c>
      <c r="G24" s="294" t="n">
        <f aca="false">ROUND(AE24,0)</f>
        <v>2</v>
      </c>
      <c r="H24" s="293" t="n">
        <f aca="false">ROUND(AF24,0)</f>
        <v>0</v>
      </c>
      <c r="I24" s="294" t="n">
        <f aca="false">ROUND(AG24,0)</f>
        <v>0</v>
      </c>
      <c r="J24" s="293" t="n">
        <f aca="false">ROUND(AH24,0)</f>
        <v>0</v>
      </c>
      <c r="K24" s="294" t="n">
        <f aca="false">ROUND(AI24,0)</f>
        <v>0</v>
      </c>
      <c r="L24" s="295" t="n">
        <f aca="false">F24+H24+J24</f>
        <v>0</v>
      </c>
      <c r="M24" s="296" t="n">
        <f aca="false">G24+I24+K24</f>
        <v>2</v>
      </c>
      <c r="N24" s="297" t="n">
        <f aca="false">IF((L24+M24)&gt;0,1,0)</f>
        <v>1</v>
      </c>
      <c r="AA24" s="298" t="n">
        <v>1</v>
      </c>
      <c r="AB24" s="299" t="n">
        <v>3</v>
      </c>
      <c r="AC24" s="301" t="n">
        <v>0</v>
      </c>
      <c r="AD24" s="301" t="n">
        <v>0</v>
      </c>
      <c r="AE24" s="302" t="n">
        <v>2</v>
      </c>
      <c r="AF24" s="301" t="n">
        <v>0</v>
      </c>
      <c r="AG24" s="302" t="n">
        <v>0</v>
      </c>
      <c r="AH24" s="301" t="n">
        <v>0</v>
      </c>
      <c r="AI24" s="302" t="n">
        <v>0</v>
      </c>
      <c r="AJ24" s="295" t="n">
        <f aca="false">AD24+AF24+AH24</f>
        <v>0</v>
      </c>
      <c r="AK24" s="296" t="n">
        <f aca="false">AE24+AG24+AI24</f>
        <v>2</v>
      </c>
      <c r="AL24" s="297" t="n">
        <f aca="false">IF((AJ24+AK24)&gt;0,1,0)</f>
        <v>1</v>
      </c>
    </row>
    <row r="25" customFormat="false" ht="12.75" hidden="false" customHeight="true" outlineLevel="0" collapsed="false">
      <c r="A25" s="289" t="s">
        <v>287</v>
      </c>
      <c r="B25" s="290" t="s">
        <v>288</v>
      </c>
      <c r="C25" s="291" t="n">
        <f aca="false">ROUND(AA25,0)</f>
        <v>2</v>
      </c>
      <c r="D25" s="292" t="n">
        <f aca="false">ROUND(AB25,0)</f>
        <v>7</v>
      </c>
      <c r="E25" s="293" t="n">
        <f aca="false">ROUND(AC25,0)</f>
        <v>20</v>
      </c>
      <c r="F25" s="293" t="n">
        <f aca="false">ROUND(AD25,0)</f>
        <v>2</v>
      </c>
      <c r="G25" s="294" t="n">
        <f aca="false">ROUND(AE25,0)</f>
        <v>6</v>
      </c>
      <c r="H25" s="293" t="n">
        <f aca="false">ROUND(AF25,0)</f>
        <v>0</v>
      </c>
      <c r="I25" s="294" t="n">
        <f aca="false">ROUND(AG25,0)</f>
        <v>1</v>
      </c>
      <c r="J25" s="293" t="n">
        <f aca="false">ROUND(AH25,0)</f>
        <v>0</v>
      </c>
      <c r="K25" s="294" t="n">
        <f aca="false">ROUND(AI25,0)</f>
        <v>0</v>
      </c>
      <c r="L25" s="295" t="n">
        <f aca="false">F25+H25+J25</f>
        <v>2</v>
      </c>
      <c r="M25" s="296" t="n">
        <f aca="false">G25+I25+K25</f>
        <v>7</v>
      </c>
      <c r="N25" s="297" t="n">
        <f aca="false">IF((L25+M25)&gt;0,1,0)</f>
        <v>1</v>
      </c>
      <c r="AA25" s="298" t="n">
        <v>2</v>
      </c>
      <c r="AB25" s="299" t="n">
        <v>7</v>
      </c>
      <c r="AC25" s="301" t="n">
        <v>20</v>
      </c>
      <c r="AD25" s="301" t="n">
        <v>2</v>
      </c>
      <c r="AE25" s="302" t="n">
        <v>6</v>
      </c>
      <c r="AF25" s="301" t="n">
        <v>0</v>
      </c>
      <c r="AG25" s="302" t="n">
        <v>1</v>
      </c>
      <c r="AH25" s="301" t="n">
        <v>0</v>
      </c>
      <c r="AI25" s="302" t="n">
        <v>0</v>
      </c>
      <c r="AJ25" s="295" t="n">
        <f aca="false">AD25+AF25+AH25</f>
        <v>2</v>
      </c>
      <c r="AK25" s="296" t="n">
        <f aca="false">AE25+AG25+AI25</f>
        <v>7</v>
      </c>
      <c r="AL25" s="297" t="n">
        <f aca="false">IF((AJ25+AK25)&gt;0,1,0)</f>
        <v>1</v>
      </c>
    </row>
    <row r="26" customFormat="false" ht="12.75" hidden="false" customHeight="true" outlineLevel="0" collapsed="false">
      <c r="A26" s="289" t="s">
        <v>289</v>
      </c>
      <c r="B26" s="290" t="s">
        <v>290</v>
      </c>
      <c r="C26" s="291" t="n">
        <f aca="false">ROUND(AA26,0)</f>
        <v>3</v>
      </c>
      <c r="D26" s="292" t="n">
        <f aca="false">ROUND(AB26,0)</f>
        <v>2</v>
      </c>
      <c r="E26" s="293" t="n">
        <f aca="false">ROUND(AC26,0)</f>
        <v>0</v>
      </c>
      <c r="F26" s="293" t="n">
        <f aca="false">ROUND(AD26,0)</f>
        <v>4</v>
      </c>
      <c r="G26" s="294" t="n">
        <f aca="false">ROUND(AE26,0)</f>
        <v>2</v>
      </c>
      <c r="H26" s="293" t="n">
        <f aca="false">ROUND(AF26,0)</f>
        <v>0</v>
      </c>
      <c r="I26" s="294" t="n">
        <f aca="false">ROUND(AG26,0)</f>
        <v>0</v>
      </c>
      <c r="J26" s="293" t="n">
        <f aca="false">ROUND(AH26,0)</f>
        <v>0</v>
      </c>
      <c r="K26" s="294" t="n">
        <f aca="false">ROUND(AI26,0)</f>
        <v>0</v>
      </c>
      <c r="L26" s="295" t="n">
        <f aca="false">F26+H26+J26</f>
        <v>4</v>
      </c>
      <c r="M26" s="296" t="n">
        <f aca="false">G26+I26+K26</f>
        <v>2</v>
      </c>
      <c r="N26" s="297" t="n">
        <f aca="false">IF((L26+M26)&gt;0,1,0)</f>
        <v>1</v>
      </c>
      <c r="AA26" s="298" t="n">
        <v>3</v>
      </c>
      <c r="AB26" s="299" t="n">
        <v>2</v>
      </c>
      <c r="AC26" s="301" t="n">
        <v>0</v>
      </c>
      <c r="AD26" s="301" t="n">
        <v>4</v>
      </c>
      <c r="AE26" s="302" t="n">
        <v>2</v>
      </c>
      <c r="AF26" s="301" t="n">
        <v>0</v>
      </c>
      <c r="AG26" s="302" t="n">
        <v>0</v>
      </c>
      <c r="AH26" s="301" t="n">
        <v>0</v>
      </c>
      <c r="AI26" s="302" t="n">
        <v>0</v>
      </c>
      <c r="AJ26" s="295" t="n">
        <f aca="false">AD26+AF26+AH26</f>
        <v>4</v>
      </c>
      <c r="AK26" s="296" t="n">
        <f aca="false">AE26+AG26+AI26</f>
        <v>2</v>
      </c>
      <c r="AL26" s="297" t="n">
        <f aca="false">IF((AJ26+AK26)&gt;0,1,0)</f>
        <v>1</v>
      </c>
    </row>
    <row r="27" customFormat="false" ht="12.75" hidden="false" customHeight="true" outlineLevel="0" collapsed="false">
      <c r="A27" s="289" t="s">
        <v>291</v>
      </c>
      <c r="B27" s="290" t="s">
        <v>292</v>
      </c>
      <c r="C27" s="291" t="n">
        <f aca="false">ROUND(AA27,0)</f>
        <v>2</v>
      </c>
      <c r="D27" s="292" t="n">
        <f aca="false">ROUND(AB27,0)</f>
        <v>0</v>
      </c>
      <c r="E27" s="293" t="n">
        <f aca="false">ROUND(AC27,0)</f>
        <v>0</v>
      </c>
      <c r="F27" s="293" t="n">
        <f aca="false">ROUND(AD27,0)</f>
        <v>1</v>
      </c>
      <c r="G27" s="294" t="n">
        <f aca="false">ROUND(AE27,0)</f>
        <v>0</v>
      </c>
      <c r="H27" s="293" t="n">
        <f aca="false">ROUND(AF27,0)</f>
        <v>0</v>
      </c>
      <c r="I27" s="294" t="n">
        <f aca="false">ROUND(AG27,0)</f>
        <v>0</v>
      </c>
      <c r="J27" s="293" t="n">
        <f aca="false">ROUND(AH27,0)</f>
        <v>0</v>
      </c>
      <c r="K27" s="294" t="n">
        <f aca="false">ROUND(AI27,0)</f>
        <v>0</v>
      </c>
      <c r="L27" s="295" t="n">
        <f aca="false">F27+H27+J27</f>
        <v>1</v>
      </c>
      <c r="M27" s="296" t="n">
        <f aca="false">G27+I27+K27</f>
        <v>0</v>
      </c>
      <c r="N27" s="297" t="n">
        <f aca="false">IF((L27+M27)&gt;0,1,0)</f>
        <v>1</v>
      </c>
      <c r="AA27" s="298" t="n">
        <v>2</v>
      </c>
      <c r="AB27" s="299" t="n">
        <v>0</v>
      </c>
      <c r="AC27" s="301" t="n">
        <v>0</v>
      </c>
      <c r="AD27" s="301" t="n">
        <v>1</v>
      </c>
      <c r="AE27" s="302" t="n">
        <v>0</v>
      </c>
      <c r="AF27" s="301" t="n">
        <v>0</v>
      </c>
      <c r="AG27" s="302" t="n">
        <v>0</v>
      </c>
      <c r="AH27" s="301" t="n">
        <v>0</v>
      </c>
      <c r="AI27" s="302" t="n">
        <v>0</v>
      </c>
      <c r="AJ27" s="295" t="n">
        <f aca="false">AD27+AF27+AH27</f>
        <v>1</v>
      </c>
      <c r="AK27" s="296" t="n">
        <f aca="false">AE27+AG27+AI27</f>
        <v>0</v>
      </c>
      <c r="AL27" s="297" t="n">
        <f aca="false">IF((AJ27+AK27)&gt;0,1,0)</f>
        <v>1</v>
      </c>
    </row>
    <row r="28" customFormat="false" ht="12.75" hidden="false" customHeight="true" outlineLevel="0" collapsed="false">
      <c r="A28" s="289" t="s">
        <v>293</v>
      </c>
      <c r="B28" s="290" t="s">
        <v>294</v>
      </c>
      <c r="C28" s="291" t="n">
        <f aca="false">ROUND(AA28,0)</f>
        <v>1</v>
      </c>
      <c r="D28" s="292" t="n">
        <f aca="false">ROUND(AB28,0)</f>
        <v>0</v>
      </c>
      <c r="E28" s="293" t="n">
        <f aca="false">ROUND(AC28,0)</f>
        <v>0</v>
      </c>
      <c r="F28" s="293" t="n">
        <f aca="false">ROUND(AD28,0)</f>
        <v>0</v>
      </c>
      <c r="G28" s="294" t="n">
        <f aca="false">ROUND(AE28,0)</f>
        <v>1</v>
      </c>
      <c r="H28" s="293" t="n">
        <f aca="false">ROUND(AF28,0)</f>
        <v>0</v>
      </c>
      <c r="I28" s="294" t="n">
        <f aca="false">ROUND(AG28,0)</f>
        <v>0</v>
      </c>
      <c r="J28" s="293" t="n">
        <f aca="false">ROUND(AH28,0)</f>
        <v>0</v>
      </c>
      <c r="K28" s="294" t="n">
        <f aca="false">ROUND(AI28,0)</f>
        <v>0</v>
      </c>
      <c r="L28" s="295" t="n">
        <f aca="false">F28+H28+J28</f>
        <v>0</v>
      </c>
      <c r="M28" s="296" t="n">
        <f aca="false">G28+I28+K28</f>
        <v>1</v>
      </c>
      <c r="N28" s="297" t="n">
        <f aca="false">IF((L28+M28)&gt;0,1,0)</f>
        <v>1</v>
      </c>
      <c r="AA28" s="298" t="n">
        <v>1</v>
      </c>
      <c r="AB28" s="299" t="n">
        <v>0</v>
      </c>
      <c r="AC28" s="301" t="n">
        <v>0</v>
      </c>
      <c r="AD28" s="301" t="n">
        <v>0</v>
      </c>
      <c r="AE28" s="302" t="n">
        <v>1</v>
      </c>
      <c r="AF28" s="301" t="n">
        <v>0</v>
      </c>
      <c r="AG28" s="302" t="n">
        <v>0</v>
      </c>
      <c r="AH28" s="301" t="n">
        <v>0</v>
      </c>
      <c r="AI28" s="302" t="n">
        <v>0</v>
      </c>
      <c r="AJ28" s="295" t="n">
        <f aca="false">AD28+AF28+AH28</f>
        <v>0</v>
      </c>
      <c r="AK28" s="296" t="n">
        <f aca="false">AE28+AG28+AI28</f>
        <v>1</v>
      </c>
      <c r="AL28" s="297" t="n">
        <f aca="false">IF((AJ28+AK28)&gt;0,1,0)</f>
        <v>1</v>
      </c>
    </row>
    <row r="29" customFormat="false" ht="12.75" hidden="false" customHeight="true" outlineLevel="0" collapsed="false">
      <c r="A29" s="289" t="s">
        <v>295</v>
      </c>
      <c r="B29" s="290" t="s">
        <v>296</v>
      </c>
      <c r="C29" s="291" t="n">
        <f aca="false">ROUND(AA29,0)</f>
        <v>0</v>
      </c>
      <c r="D29" s="292" t="n">
        <f aca="false">ROUND(AB29,0)</f>
        <v>1</v>
      </c>
      <c r="E29" s="293" t="n">
        <f aca="false">ROUND(AC29,0)</f>
        <v>0</v>
      </c>
      <c r="F29" s="293" t="n">
        <f aca="false">ROUND(AD29,0)</f>
        <v>1</v>
      </c>
      <c r="G29" s="294" t="n">
        <f aca="false">ROUND(AE29,0)</f>
        <v>3</v>
      </c>
      <c r="H29" s="293" t="n">
        <f aca="false">ROUND(AF29,0)</f>
        <v>0</v>
      </c>
      <c r="I29" s="294" t="n">
        <f aca="false">ROUND(AG29,0)</f>
        <v>0</v>
      </c>
      <c r="J29" s="293" t="n">
        <f aca="false">ROUND(AH29,0)</f>
        <v>0</v>
      </c>
      <c r="K29" s="294" t="n">
        <f aca="false">ROUND(AI29,0)</f>
        <v>0</v>
      </c>
      <c r="L29" s="295" t="n">
        <f aca="false">F29+H29+J29</f>
        <v>1</v>
      </c>
      <c r="M29" s="296" t="n">
        <f aca="false">G29+I29+K29</f>
        <v>3</v>
      </c>
      <c r="N29" s="297" t="n">
        <f aca="false">IF((L29+M29)&gt;0,1,0)</f>
        <v>1</v>
      </c>
      <c r="AA29" s="298" t="n">
        <v>0</v>
      </c>
      <c r="AB29" s="299" t="n">
        <v>1</v>
      </c>
      <c r="AC29" s="301" t="n">
        <v>0</v>
      </c>
      <c r="AD29" s="301" t="n">
        <v>1</v>
      </c>
      <c r="AE29" s="302" t="n">
        <v>3</v>
      </c>
      <c r="AF29" s="301" t="n">
        <v>0</v>
      </c>
      <c r="AG29" s="302" t="n">
        <v>0</v>
      </c>
      <c r="AH29" s="301" t="n">
        <v>0</v>
      </c>
      <c r="AI29" s="302" t="n">
        <v>0</v>
      </c>
      <c r="AJ29" s="295" t="n">
        <f aca="false">AD29+AF29+AH29</f>
        <v>1</v>
      </c>
      <c r="AK29" s="296" t="n">
        <f aca="false">AE29+AG29+AI29</f>
        <v>3</v>
      </c>
      <c r="AL29" s="297" t="n">
        <f aca="false">IF((AJ29+AK29)&gt;0,1,0)</f>
        <v>1</v>
      </c>
    </row>
    <row r="30" customFormat="false" ht="12.75" hidden="false" customHeight="true" outlineLevel="0" collapsed="false">
      <c r="A30" s="289" t="s">
        <v>297</v>
      </c>
      <c r="B30" s="290" t="s">
        <v>298</v>
      </c>
      <c r="C30" s="291" t="n">
        <f aca="false">ROUND(AA30,0)</f>
        <v>6</v>
      </c>
      <c r="D30" s="292" t="n">
        <f aca="false">ROUND(AB30,0)</f>
        <v>4</v>
      </c>
      <c r="E30" s="293" t="n">
        <f aca="false">ROUND(AC30,0)</f>
        <v>24</v>
      </c>
      <c r="F30" s="293" t="n">
        <f aca="false">ROUND(AD30,0)</f>
        <v>4</v>
      </c>
      <c r="G30" s="294" t="n">
        <f aca="false">ROUND(AE30,0)</f>
        <v>1</v>
      </c>
      <c r="H30" s="293" t="n">
        <f aca="false">ROUND(AF30,0)</f>
        <v>0</v>
      </c>
      <c r="I30" s="294" t="n">
        <f aca="false">ROUND(AG30,0)</f>
        <v>0</v>
      </c>
      <c r="J30" s="293" t="n">
        <f aca="false">ROUND(AH30,0)</f>
        <v>0</v>
      </c>
      <c r="K30" s="294" t="n">
        <f aca="false">ROUND(AI30,0)</f>
        <v>0</v>
      </c>
      <c r="L30" s="295" t="n">
        <f aca="false">F30+H30+J30</f>
        <v>4</v>
      </c>
      <c r="M30" s="296" t="n">
        <f aca="false">G30+I30+K30</f>
        <v>1</v>
      </c>
      <c r="N30" s="297" t="n">
        <f aca="false">IF((L30+M30)&gt;0,1,0)</f>
        <v>1</v>
      </c>
      <c r="AA30" s="298" t="n">
        <v>6</v>
      </c>
      <c r="AB30" s="299" t="n">
        <v>4</v>
      </c>
      <c r="AC30" s="301" t="n">
        <v>24</v>
      </c>
      <c r="AD30" s="301" t="n">
        <v>4</v>
      </c>
      <c r="AE30" s="302" t="n">
        <v>1</v>
      </c>
      <c r="AF30" s="301" t="n">
        <v>0</v>
      </c>
      <c r="AG30" s="302" t="n">
        <v>0</v>
      </c>
      <c r="AH30" s="301" t="n">
        <v>0</v>
      </c>
      <c r="AI30" s="302" t="n">
        <v>0</v>
      </c>
      <c r="AJ30" s="295" t="n">
        <f aca="false">AD30+AF30+AH30</f>
        <v>4</v>
      </c>
      <c r="AK30" s="296" t="n">
        <f aca="false">AE30+AG30+AI30</f>
        <v>1</v>
      </c>
      <c r="AL30" s="297" t="n">
        <f aca="false">IF((AJ30+AK30)&gt;0,1,0)</f>
        <v>1</v>
      </c>
    </row>
    <row r="31" customFormat="false" ht="12.75" hidden="false" customHeight="true" outlineLevel="0" collapsed="false">
      <c r="A31" s="289" t="s">
        <v>299</v>
      </c>
      <c r="B31" s="290" t="s">
        <v>300</v>
      </c>
      <c r="C31" s="291" t="n">
        <f aca="false">ROUND(AA31,0)</f>
        <v>5</v>
      </c>
      <c r="D31" s="292" t="n">
        <f aca="false">ROUND(AB31,0)</f>
        <v>1</v>
      </c>
      <c r="E31" s="293" t="n">
        <f aca="false">ROUND(AC31,0)</f>
        <v>0</v>
      </c>
      <c r="F31" s="293" t="n">
        <f aca="false">ROUND(AD31,0)</f>
        <v>5</v>
      </c>
      <c r="G31" s="294" t="n">
        <f aca="false">ROUND(AE31,0)</f>
        <v>1</v>
      </c>
      <c r="H31" s="293" t="n">
        <f aca="false">ROUND(AF31,0)</f>
        <v>0</v>
      </c>
      <c r="I31" s="294" t="n">
        <f aca="false">ROUND(AG31,0)</f>
        <v>0</v>
      </c>
      <c r="J31" s="293" t="n">
        <f aca="false">ROUND(AH31,0)</f>
        <v>0</v>
      </c>
      <c r="K31" s="294" t="n">
        <f aca="false">ROUND(AI31,0)</f>
        <v>0</v>
      </c>
      <c r="L31" s="295" t="n">
        <f aca="false">F31+H31+J31</f>
        <v>5</v>
      </c>
      <c r="M31" s="296" t="n">
        <f aca="false">G31+I31+K31</f>
        <v>1</v>
      </c>
      <c r="N31" s="297" t="n">
        <f aca="false">IF((L31+M31)&gt;0,1,0)</f>
        <v>1</v>
      </c>
      <c r="AA31" s="298" t="n">
        <v>5</v>
      </c>
      <c r="AB31" s="299" t="n">
        <v>1</v>
      </c>
      <c r="AC31" s="301" t="n">
        <v>0</v>
      </c>
      <c r="AD31" s="301" t="n">
        <v>5</v>
      </c>
      <c r="AE31" s="302" t="n">
        <v>1</v>
      </c>
      <c r="AF31" s="301" t="n">
        <v>0</v>
      </c>
      <c r="AG31" s="302" t="n">
        <v>0</v>
      </c>
      <c r="AH31" s="301" t="n">
        <v>0</v>
      </c>
      <c r="AI31" s="302" t="n">
        <v>0</v>
      </c>
      <c r="AJ31" s="295" t="n">
        <f aca="false">AD31+AF31+AH31</f>
        <v>5</v>
      </c>
      <c r="AK31" s="296" t="n">
        <f aca="false">AE31+AG31+AI31</f>
        <v>1</v>
      </c>
      <c r="AL31" s="297" t="n">
        <f aca="false">IF((AJ31+AK31)&gt;0,1,0)</f>
        <v>1</v>
      </c>
    </row>
    <row r="32" customFormat="false" ht="12.75" hidden="false" customHeight="true" outlineLevel="0" collapsed="false">
      <c r="A32" s="289" t="s">
        <v>301</v>
      </c>
      <c r="B32" s="290" t="s">
        <v>302</v>
      </c>
      <c r="C32" s="291" t="n">
        <f aca="false">ROUND(AA32,0)</f>
        <v>0</v>
      </c>
      <c r="D32" s="292" t="n">
        <f aca="false">ROUND(AB32,0)</f>
        <v>0</v>
      </c>
      <c r="E32" s="293" t="n">
        <f aca="false">ROUND(AC32,0)</f>
        <v>0</v>
      </c>
      <c r="F32" s="293" t="n">
        <f aca="false">ROUND(AD32,0)</f>
        <v>0</v>
      </c>
      <c r="G32" s="294" t="n">
        <f aca="false">ROUND(AE32,0)</f>
        <v>0</v>
      </c>
      <c r="H32" s="293" t="n">
        <f aca="false">ROUND(AF32,0)</f>
        <v>0</v>
      </c>
      <c r="I32" s="294" t="n">
        <f aca="false">ROUND(AG32,0)</f>
        <v>0</v>
      </c>
      <c r="J32" s="293" t="n">
        <f aca="false">ROUND(AH32,0)</f>
        <v>0</v>
      </c>
      <c r="K32" s="294" t="n">
        <f aca="false">ROUND(AI32,0)</f>
        <v>0</v>
      </c>
      <c r="L32" s="295" t="n">
        <f aca="false">F32+H32+J32</f>
        <v>0</v>
      </c>
      <c r="M32" s="296" t="n">
        <f aca="false">G32+I32+K32</f>
        <v>0</v>
      </c>
      <c r="N32" s="297" t="n">
        <f aca="false">IF((L32+M32)&gt;0,1,0)</f>
        <v>0</v>
      </c>
      <c r="AA32" s="298"/>
      <c r="AB32" s="299"/>
      <c r="AC32" s="301" t="n">
        <v>0</v>
      </c>
      <c r="AD32" s="301" t="n">
        <v>0</v>
      </c>
      <c r="AE32" s="302" t="n">
        <v>0</v>
      </c>
      <c r="AF32" s="301" t="n">
        <v>0</v>
      </c>
      <c r="AG32" s="302" t="n">
        <v>0</v>
      </c>
      <c r="AH32" s="301" t="n">
        <v>0</v>
      </c>
      <c r="AI32" s="302" t="n">
        <v>0</v>
      </c>
      <c r="AJ32" s="295" t="n">
        <f aca="false">AD32+AF32+AH32</f>
        <v>0</v>
      </c>
      <c r="AK32" s="296" t="n">
        <f aca="false">AE32+AG32+AI32</f>
        <v>0</v>
      </c>
      <c r="AL32" s="297" t="n">
        <f aca="false">IF((AJ32+AK32)&gt;0,1,0)</f>
        <v>0</v>
      </c>
    </row>
    <row r="33" customFormat="false" ht="12.75" hidden="false" customHeight="true" outlineLevel="0" collapsed="false">
      <c r="A33" s="289" t="s">
        <v>303</v>
      </c>
      <c r="B33" s="290" t="s">
        <v>304</v>
      </c>
      <c r="C33" s="291" t="n">
        <f aca="false">ROUND(AA33,0)</f>
        <v>0</v>
      </c>
      <c r="D33" s="292" t="n">
        <f aca="false">ROUND(AB33,0)</f>
        <v>0</v>
      </c>
      <c r="E33" s="293" t="n">
        <f aca="false">ROUND(AC33,0)</f>
        <v>0</v>
      </c>
      <c r="F33" s="293" t="n">
        <f aca="false">ROUND(AD33,0)</f>
        <v>0</v>
      </c>
      <c r="G33" s="294" t="n">
        <f aca="false">ROUND(AE33,0)</f>
        <v>0</v>
      </c>
      <c r="H33" s="293" t="n">
        <f aca="false">ROUND(AF33,0)</f>
        <v>0</v>
      </c>
      <c r="I33" s="294" t="n">
        <f aca="false">ROUND(AG33,0)</f>
        <v>0</v>
      </c>
      <c r="J33" s="293" t="n">
        <f aca="false">ROUND(AH33,0)</f>
        <v>0</v>
      </c>
      <c r="K33" s="294" t="n">
        <f aca="false">ROUND(AI33,0)</f>
        <v>0</v>
      </c>
      <c r="L33" s="295" t="n">
        <f aca="false">F33+H33+J33</f>
        <v>0</v>
      </c>
      <c r="M33" s="296" t="n">
        <f aca="false">G33+I33+K33</f>
        <v>0</v>
      </c>
      <c r="N33" s="297" t="n">
        <f aca="false">IF((L33+M33)&gt;0,1,0)</f>
        <v>0</v>
      </c>
      <c r="AA33" s="298"/>
      <c r="AB33" s="299"/>
      <c r="AC33" s="301" t="n">
        <v>0</v>
      </c>
      <c r="AD33" s="301" t="n">
        <v>0</v>
      </c>
      <c r="AE33" s="302" t="n">
        <v>0</v>
      </c>
      <c r="AF33" s="301" t="n">
        <v>0</v>
      </c>
      <c r="AG33" s="302" t="n">
        <v>0</v>
      </c>
      <c r="AH33" s="301" t="n">
        <v>0</v>
      </c>
      <c r="AI33" s="302" t="n">
        <v>0</v>
      </c>
      <c r="AJ33" s="295" t="n">
        <f aca="false">AD33+AF33+AH33</f>
        <v>0</v>
      </c>
      <c r="AK33" s="296" t="n">
        <f aca="false">AE33+AG33+AI33</f>
        <v>0</v>
      </c>
      <c r="AL33" s="297" t="n">
        <f aca="false">IF((AJ33+AK33)&gt;0,1,0)</f>
        <v>0</v>
      </c>
    </row>
    <row r="34" customFormat="false" ht="12.75" hidden="false" customHeight="true" outlineLevel="0" collapsed="false">
      <c r="A34" s="289" t="s">
        <v>305</v>
      </c>
      <c r="B34" s="290" t="s">
        <v>306</v>
      </c>
      <c r="C34" s="291" t="n">
        <f aca="false">ROUND(AA34,0)</f>
        <v>0</v>
      </c>
      <c r="D34" s="292" t="n">
        <f aca="false">ROUND(AB34,0)</f>
        <v>0</v>
      </c>
      <c r="E34" s="293" t="n">
        <f aca="false">ROUND(AC34,0)</f>
        <v>0</v>
      </c>
      <c r="F34" s="293" t="n">
        <f aca="false">ROUND(AD34,0)</f>
        <v>0</v>
      </c>
      <c r="G34" s="294" t="n">
        <f aca="false">ROUND(AE34,0)</f>
        <v>0</v>
      </c>
      <c r="H34" s="293" t="n">
        <f aca="false">ROUND(AF34,0)</f>
        <v>0</v>
      </c>
      <c r="I34" s="294" t="n">
        <f aca="false">ROUND(AG34,0)</f>
        <v>0</v>
      </c>
      <c r="J34" s="293" t="n">
        <f aca="false">ROUND(AH34,0)</f>
        <v>0</v>
      </c>
      <c r="K34" s="294" t="n">
        <f aca="false">ROUND(AI34,0)</f>
        <v>0</v>
      </c>
      <c r="L34" s="295" t="n">
        <f aca="false">F34+H34+J34</f>
        <v>0</v>
      </c>
      <c r="M34" s="296" t="n">
        <f aca="false">G34+I34+K34</f>
        <v>0</v>
      </c>
      <c r="N34" s="297" t="n">
        <f aca="false">IF((L34+M34)&gt;0,1,0)</f>
        <v>0</v>
      </c>
      <c r="AA34" s="298"/>
      <c r="AB34" s="299"/>
      <c r="AC34" s="301" t="n">
        <v>0</v>
      </c>
      <c r="AD34" s="301" t="n">
        <v>0</v>
      </c>
      <c r="AE34" s="302" t="n">
        <v>0</v>
      </c>
      <c r="AF34" s="301" t="n">
        <v>0</v>
      </c>
      <c r="AG34" s="302" t="n">
        <v>0</v>
      </c>
      <c r="AH34" s="301" t="n">
        <v>0</v>
      </c>
      <c r="AI34" s="302" t="n">
        <v>0</v>
      </c>
      <c r="AJ34" s="295" t="n">
        <f aca="false">AD34+AF34+AH34</f>
        <v>0</v>
      </c>
      <c r="AK34" s="296" t="n">
        <f aca="false">AE34+AG34+AI34</f>
        <v>0</v>
      </c>
      <c r="AL34" s="297" t="n">
        <f aca="false">IF((AJ34+AK34)&gt;0,1,0)</f>
        <v>0</v>
      </c>
    </row>
    <row r="35" customFormat="false" ht="12.75" hidden="false" customHeight="true" outlineLevel="0" collapsed="false">
      <c r="A35" s="289" t="s">
        <v>307</v>
      </c>
      <c r="B35" s="290" t="s">
        <v>308</v>
      </c>
      <c r="C35" s="291" t="n">
        <f aca="false">ROUND(AA35,0)</f>
        <v>0</v>
      </c>
      <c r="D35" s="292" t="n">
        <f aca="false">ROUND(AB35,0)</f>
        <v>0</v>
      </c>
      <c r="E35" s="293" t="n">
        <f aca="false">ROUND(AC35,0)</f>
        <v>0</v>
      </c>
      <c r="F35" s="293" t="n">
        <f aca="false">ROUND(AD35,0)</f>
        <v>4</v>
      </c>
      <c r="G35" s="294" t="n">
        <f aca="false">ROUND(AE35,0)</f>
        <v>1</v>
      </c>
      <c r="H35" s="293" t="n">
        <f aca="false">ROUND(AF35,0)</f>
        <v>0</v>
      </c>
      <c r="I35" s="294" t="n">
        <f aca="false">ROUND(AG35,0)</f>
        <v>0</v>
      </c>
      <c r="J35" s="293" t="n">
        <f aca="false">ROUND(AH35,0)</f>
        <v>0</v>
      </c>
      <c r="K35" s="294" t="n">
        <f aca="false">ROUND(AI35,0)</f>
        <v>0</v>
      </c>
      <c r="L35" s="295" t="n">
        <f aca="false">F35+H35+J35</f>
        <v>4</v>
      </c>
      <c r="M35" s="296" t="n">
        <f aca="false">G35+I35+K35</f>
        <v>1</v>
      </c>
      <c r="N35" s="297" t="n">
        <f aca="false">IF((L35+M35)&gt;0,1,0)</f>
        <v>1</v>
      </c>
      <c r="AA35" s="298"/>
      <c r="AB35" s="299"/>
      <c r="AC35" s="301" t="n">
        <v>0</v>
      </c>
      <c r="AD35" s="301" t="n">
        <v>4</v>
      </c>
      <c r="AE35" s="302" t="n">
        <v>1</v>
      </c>
      <c r="AF35" s="301" t="n">
        <v>0</v>
      </c>
      <c r="AG35" s="302" t="n">
        <v>0</v>
      </c>
      <c r="AH35" s="301" t="n">
        <v>0</v>
      </c>
      <c r="AI35" s="302" t="n">
        <v>0</v>
      </c>
      <c r="AJ35" s="295" t="n">
        <f aca="false">AD35+AF35+AH35</f>
        <v>4</v>
      </c>
      <c r="AK35" s="296" t="n">
        <f aca="false">AE35+AG35+AI35</f>
        <v>1</v>
      </c>
      <c r="AL35" s="297" t="n">
        <f aca="false">IF((AJ35+AK35)&gt;0,1,0)</f>
        <v>1</v>
      </c>
    </row>
    <row r="36" customFormat="false" ht="12.75" hidden="false" customHeight="true" outlineLevel="0" collapsed="false">
      <c r="A36" s="289" t="s">
        <v>309</v>
      </c>
      <c r="B36" s="290" t="s">
        <v>310</v>
      </c>
      <c r="C36" s="291" t="n">
        <f aca="false">ROUND(AA36,0)</f>
        <v>0</v>
      </c>
      <c r="D36" s="292" t="n">
        <f aca="false">ROUND(AB36,0)</f>
        <v>0</v>
      </c>
      <c r="E36" s="293" t="n">
        <f aca="false">ROUND(AC36,0)</f>
        <v>0</v>
      </c>
      <c r="F36" s="293" t="n">
        <f aca="false">ROUND(AD36,0)</f>
        <v>0</v>
      </c>
      <c r="G36" s="294" t="n">
        <f aca="false">ROUND(AE36,0)</f>
        <v>0</v>
      </c>
      <c r="H36" s="293" t="n">
        <f aca="false">ROUND(AF36,0)</f>
        <v>0</v>
      </c>
      <c r="I36" s="294" t="n">
        <f aca="false">ROUND(AG36,0)</f>
        <v>0</v>
      </c>
      <c r="J36" s="293" t="n">
        <f aca="false">ROUND(AH36,0)</f>
        <v>0</v>
      </c>
      <c r="K36" s="294" t="n">
        <f aca="false">ROUND(AI36,0)</f>
        <v>0</v>
      </c>
      <c r="L36" s="295" t="n">
        <f aca="false">F36+H36+J36</f>
        <v>0</v>
      </c>
      <c r="M36" s="296" t="n">
        <f aca="false">G36+I36+K36</f>
        <v>0</v>
      </c>
      <c r="N36" s="297" t="n">
        <f aca="false">IF((L36+M36)&gt;0,1,0)</f>
        <v>0</v>
      </c>
      <c r="AA36" s="298"/>
      <c r="AB36" s="299"/>
      <c r="AC36" s="301" t="n">
        <v>0</v>
      </c>
      <c r="AD36" s="301" t="n">
        <v>0</v>
      </c>
      <c r="AE36" s="302" t="n">
        <v>0</v>
      </c>
      <c r="AF36" s="301" t="n">
        <v>0</v>
      </c>
      <c r="AG36" s="302" t="n">
        <v>0</v>
      </c>
      <c r="AH36" s="301" t="n">
        <v>0</v>
      </c>
      <c r="AI36" s="302" t="n">
        <v>0</v>
      </c>
      <c r="AJ36" s="295" t="n">
        <f aca="false">AD36+AF36+AH36</f>
        <v>0</v>
      </c>
      <c r="AK36" s="296" t="n">
        <f aca="false">AE36+AG36+AI36</f>
        <v>0</v>
      </c>
      <c r="AL36" s="297" t="n">
        <f aca="false">IF((AJ36+AK36)&gt;0,1,0)</f>
        <v>0</v>
      </c>
    </row>
    <row r="37" customFormat="false" ht="12.75" hidden="false" customHeight="true" outlineLevel="0" collapsed="false">
      <c r="A37" s="289" t="s">
        <v>311</v>
      </c>
      <c r="B37" s="290" t="s">
        <v>312</v>
      </c>
      <c r="C37" s="291" t="n">
        <f aca="false">ROUND(AA37,0)</f>
        <v>4</v>
      </c>
      <c r="D37" s="292" t="n">
        <f aca="false">ROUND(AB37,0)</f>
        <v>1</v>
      </c>
      <c r="E37" s="293" t="n">
        <f aca="false">ROUND(AC37,0)</f>
        <v>0</v>
      </c>
      <c r="F37" s="293" t="n">
        <f aca="false">ROUND(AD37,0)</f>
        <v>0</v>
      </c>
      <c r="G37" s="294" t="n">
        <f aca="false">ROUND(AE37,0)</f>
        <v>0</v>
      </c>
      <c r="H37" s="293" t="n">
        <f aca="false">ROUND(AF37,0)</f>
        <v>0</v>
      </c>
      <c r="I37" s="294" t="n">
        <f aca="false">ROUND(AG37,0)</f>
        <v>0</v>
      </c>
      <c r="J37" s="293" t="n">
        <f aca="false">ROUND(AH37,0)</f>
        <v>1</v>
      </c>
      <c r="K37" s="294" t="n">
        <f aca="false">ROUND(AI37,0)</f>
        <v>0</v>
      </c>
      <c r="L37" s="295" t="n">
        <f aca="false">F37+H37+J37</f>
        <v>1</v>
      </c>
      <c r="M37" s="296" t="n">
        <f aca="false">G37+I37+K37</f>
        <v>0</v>
      </c>
      <c r="N37" s="297" t="n">
        <f aca="false">IF((L37+M37)&gt;0,1,0)</f>
        <v>1</v>
      </c>
      <c r="AA37" s="298" t="n">
        <v>4</v>
      </c>
      <c r="AB37" s="299" t="n">
        <v>1</v>
      </c>
      <c r="AC37" s="301" t="n">
        <v>0</v>
      </c>
      <c r="AD37" s="301" t="n">
        <v>0</v>
      </c>
      <c r="AE37" s="302" t="n">
        <v>0</v>
      </c>
      <c r="AF37" s="301" t="n">
        <v>0</v>
      </c>
      <c r="AG37" s="302" t="n">
        <v>0</v>
      </c>
      <c r="AH37" s="301" t="n">
        <v>1</v>
      </c>
      <c r="AI37" s="302" t="n">
        <v>0</v>
      </c>
      <c r="AJ37" s="295" t="n">
        <f aca="false">AD37+AF37+AH37</f>
        <v>1</v>
      </c>
      <c r="AK37" s="296" t="n">
        <f aca="false">AE37+AG37+AI37</f>
        <v>0</v>
      </c>
      <c r="AL37" s="297" t="n">
        <f aca="false">IF((AJ37+AK37)&gt;0,1,0)</f>
        <v>1</v>
      </c>
    </row>
    <row r="38" customFormat="false" ht="12.75" hidden="false" customHeight="true" outlineLevel="0" collapsed="false">
      <c r="A38" s="289" t="s">
        <v>313</v>
      </c>
      <c r="B38" s="290" t="s">
        <v>314</v>
      </c>
      <c r="C38" s="291" t="n">
        <f aca="false">ROUND(AA38,0)</f>
        <v>0</v>
      </c>
      <c r="D38" s="292" t="n">
        <f aca="false">ROUND(AB38,0)</f>
        <v>0</v>
      </c>
      <c r="E38" s="293" t="n">
        <f aca="false">ROUND(AC38,0)</f>
        <v>0</v>
      </c>
      <c r="F38" s="293" t="n">
        <f aca="false">ROUND(AD38,0)</f>
        <v>1</v>
      </c>
      <c r="G38" s="294" t="n">
        <f aca="false">ROUND(AE38,0)</f>
        <v>1</v>
      </c>
      <c r="H38" s="293" t="n">
        <f aca="false">ROUND(AF38,0)</f>
        <v>0</v>
      </c>
      <c r="I38" s="294" t="n">
        <f aca="false">ROUND(AG38,0)</f>
        <v>0</v>
      </c>
      <c r="J38" s="293" t="n">
        <f aca="false">ROUND(AH38,0)</f>
        <v>0</v>
      </c>
      <c r="K38" s="294" t="n">
        <f aca="false">ROUND(AI38,0)</f>
        <v>0</v>
      </c>
      <c r="L38" s="295" t="n">
        <f aca="false">F38+H38+J38</f>
        <v>1</v>
      </c>
      <c r="M38" s="296" t="n">
        <f aca="false">G38+I38+K38</f>
        <v>1</v>
      </c>
      <c r="N38" s="297" t="n">
        <f aca="false">IF((L38+M38)&gt;0,1,0)</f>
        <v>1</v>
      </c>
      <c r="AA38" s="298"/>
      <c r="AB38" s="299"/>
      <c r="AC38" s="301" t="n">
        <v>0</v>
      </c>
      <c r="AD38" s="301" t="n">
        <v>1</v>
      </c>
      <c r="AE38" s="302" t="n">
        <v>1</v>
      </c>
      <c r="AF38" s="301" t="n">
        <v>0</v>
      </c>
      <c r="AG38" s="302" t="n">
        <v>0</v>
      </c>
      <c r="AH38" s="301" t="n">
        <v>0</v>
      </c>
      <c r="AI38" s="302" t="n">
        <v>0</v>
      </c>
      <c r="AJ38" s="295" t="n">
        <f aca="false">AD38+AF38+AH38</f>
        <v>1</v>
      </c>
      <c r="AK38" s="296" t="n">
        <f aca="false">AE38+AG38+AI38</f>
        <v>1</v>
      </c>
      <c r="AL38" s="297" t="n">
        <f aca="false">IF((AJ38+AK38)&gt;0,1,0)</f>
        <v>1</v>
      </c>
    </row>
    <row r="39" customFormat="false" ht="12.75" hidden="false" customHeight="true" outlineLevel="0" collapsed="false">
      <c r="A39" s="289" t="s">
        <v>315</v>
      </c>
      <c r="B39" s="290" t="s">
        <v>316</v>
      </c>
      <c r="C39" s="291" t="n">
        <f aca="false">ROUND(AA39,0)</f>
        <v>1</v>
      </c>
      <c r="D39" s="292" t="n">
        <f aca="false">ROUND(AB39,0)</f>
        <v>0</v>
      </c>
      <c r="E39" s="293" t="n">
        <f aca="false">ROUND(AC39,0)</f>
        <v>22</v>
      </c>
      <c r="F39" s="293" t="n">
        <f aca="false">ROUND(AD39,0)</f>
        <v>0</v>
      </c>
      <c r="G39" s="294" t="n">
        <f aca="false">ROUND(AE39,0)</f>
        <v>0</v>
      </c>
      <c r="H39" s="293" t="n">
        <f aca="false">ROUND(AF39,0)</f>
        <v>0</v>
      </c>
      <c r="I39" s="294" t="n">
        <f aca="false">ROUND(AG39,0)</f>
        <v>0</v>
      </c>
      <c r="J39" s="293" t="n">
        <f aca="false">ROUND(AH39,0)</f>
        <v>0</v>
      </c>
      <c r="K39" s="294" t="n">
        <f aca="false">ROUND(AI39,0)</f>
        <v>0</v>
      </c>
      <c r="L39" s="295" t="n">
        <f aca="false">F39+H39+J39</f>
        <v>0</v>
      </c>
      <c r="M39" s="296" t="n">
        <f aca="false">G39+I39+K39</f>
        <v>0</v>
      </c>
      <c r="N39" s="297" t="n">
        <f aca="false">IF((L39+M39)&gt;0,1,0)</f>
        <v>0</v>
      </c>
      <c r="AA39" s="298" t="n">
        <v>1</v>
      </c>
      <c r="AB39" s="299" t="n">
        <v>0</v>
      </c>
      <c r="AC39" s="301" t="n">
        <v>22</v>
      </c>
      <c r="AD39" s="301" t="n">
        <v>0</v>
      </c>
      <c r="AE39" s="302" t="n">
        <v>0</v>
      </c>
      <c r="AF39" s="301" t="n">
        <v>0</v>
      </c>
      <c r="AG39" s="302" t="n">
        <v>0</v>
      </c>
      <c r="AH39" s="301" t="n">
        <v>0</v>
      </c>
      <c r="AI39" s="302" t="n">
        <v>0</v>
      </c>
      <c r="AJ39" s="295" t="n">
        <f aca="false">AD39+AF39+AH39</f>
        <v>0</v>
      </c>
      <c r="AK39" s="296" t="n">
        <f aca="false">AE39+AG39+AI39</f>
        <v>0</v>
      </c>
      <c r="AL39" s="297" t="n">
        <f aca="false">IF((AJ39+AK39)&gt;0,1,0)</f>
        <v>0</v>
      </c>
    </row>
    <row r="40" customFormat="false" ht="12.75" hidden="false" customHeight="true" outlineLevel="0" collapsed="false">
      <c r="A40" s="289" t="s">
        <v>317</v>
      </c>
      <c r="B40" s="290" t="s">
        <v>318</v>
      </c>
      <c r="C40" s="291" t="n">
        <f aca="false">ROUND(AA40,0)</f>
        <v>1</v>
      </c>
      <c r="D40" s="292" t="n">
        <f aca="false">ROUND(AB40,0)</f>
        <v>2</v>
      </c>
      <c r="E40" s="293" t="n">
        <f aca="false">ROUND(AC40,0)</f>
        <v>0</v>
      </c>
      <c r="F40" s="293" t="n">
        <f aca="false">ROUND(AD40,0)</f>
        <v>1</v>
      </c>
      <c r="G40" s="294" t="n">
        <f aca="false">ROUND(AE40,0)</f>
        <v>1</v>
      </c>
      <c r="H40" s="293" t="n">
        <f aca="false">ROUND(AF40,0)</f>
        <v>0</v>
      </c>
      <c r="I40" s="294" t="n">
        <f aca="false">ROUND(AG40,0)</f>
        <v>0</v>
      </c>
      <c r="J40" s="293" t="n">
        <f aca="false">ROUND(AH40,0)</f>
        <v>0</v>
      </c>
      <c r="K40" s="294" t="n">
        <f aca="false">ROUND(AI40,0)</f>
        <v>0</v>
      </c>
      <c r="L40" s="295" t="n">
        <f aca="false">F40+H40+J40</f>
        <v>1</v>
      </c>
      <c r="M40" s="296" t="n">
        <f aca="false">G40+I40+K40</f>
        <v>1</v>
      </c>
      <c r="N40" s="297" t="n">
        <f aca="false">IF((L40+M40)&gt;0,1,0)</f>
        <v>1</v>
      </c>
      <c r="AA40" s="298" t="n">
        <v>1</v>
      </c>
      <c r="AB40" s="299" t="n">
        <v>2</v>
      </c>
      <c r="AC40" s="301" t="n">
        <v>0</v>
      </c>
      <c r="AD40" s="301" t="n">
        <v>1</v>
      </c>
      <c r="AE40" s="302" t="n">
        <v>1</v>
      </c>
      <c r="AF40" s="301" t="n">
        <v>0</v>
      </c>
      <c r="AG40" s="302" t="n">
        <v>0</v>
      </c>
      <c r="AH40" s="301" t="n">
        <v>0</v>
      </c>
      <c r="AI40" s="302" t="n">
        <v>0</v>
      </c>
      <c r="AJ40" s="295" t="n">
        <f aca="false">AD40+AF40+AH40</f>
        <v>1</v>
      </c>
      <c r="AK40" s="296" t="n">
        <f aca="false">AE40+AG40+AI40</f>
        <v>1</v>
      </c>
      <c r="AL40" s="297" t="n">
        <f aca="false">IF((AJ40+AK40)&gt;0,1,0)</f>
        <v>1</v>
      </c>
    </row>
    <row r="41" customFormat="false" ht="12.75" hidden="false" customHeight="true" outlineLevel="0" collapsed="false">
      <c r="A41" s="289" t="s">
        <v>319</v>
      </c>
      <c r="B41" s="290" t="s">
        <v>320</v>
      </c>
      <c r="C41" s="291" t="n">
        <f aca="false">ROUND(AA41,0)</f>
        <v>1</v>
      </c>
      <c r="D41" s="292" t="n">
        <f aca="false">ROUND(AB41,0)</f>
        <v>0</v>
      </c>
      <c r="E41" s="293" t="n">
        <f aca="false">ROUND(AC41,0)</f>
        <v>0</v>
      </c>
      <c r="F41" s="293" t="n">
        <f aca="false">ROUND(AD41,0)</f>
        <v>1</v>
      </c>
      <c r="G41" s="294" t="n">
        <f aca="false">ROUND(AE41,0)</f>
        <v>1</v>
      </c>
      <c r="H41" s="293" t="n">
        <f aca="false">ROUND(AF41,0)</f>
        <v>0</v>
      </c>
      <c r="I41" s="294" t="n">
        <f aca="false">ROUND(AG41,0)</f>
        <v>0</v>
      </c>
      <c r="J41" s="293" t="n">
        <f aca="false">ROUND(AH41,0)</f>
        <v>0</v>
      </c>
      <c r="K41" s="294" t="n">
        <f aca="false">ROUND(AI41,0)</f>
        <v>0</v>
      </c>
      <c r="L41" s="295" t="n">
        <f aca="false">F41+H41+J41</f>
        <v>1</v>
      </c>
      <c r="M41" s="296" t="n">
        <f aca="false">G41+I41+K41</f>
        <v>1</v>
      </c>
      <c r="N41" s="297" t="n">
        <f aca="false">IF((L41+M41)&gt;0,1,0)</f>
        <v>1</v>
      </c>
      <c r="AA41" s="298" t="n">
        <v>1</v>
      </c>
      <c r="AB41" s="299" t="n">
        <v>0</v>
      </c>
      <c r="AC41" s="301" t="n">
        <v>0</v>
      </c>
      <c r="AD41" s="301" t="n">
        <v>1</v>
      </c>
      <c r="AE41" s="302" t="n">
        <v>1</v>
      </c>
      <c r="AF41" s="301" t="n">
        <v>0</v>
      </c>
      <c r="AG41" s="302" t="n">
        <v>0</v>
      </c>
      <c r="AH41" s="301" t="n">
        <v>0</v>
      </c>
      <c r="AI41" s="302" t="n">
        <v>0</v>
      </c>
      <c r="AJ41" s="295" t="n">
        <f aca="false">AD41+AF41+AH41</f>
        <v>1</v>
      </c>
      <c r="AK41" s="296" t="n">
        <f aca="false">AE41+AG41+AI41</f>
        <v>1</v>
      </c>
      <c r="AL41" s="297" t="n">
        <f aca="false">IF((AJ41+AK41)&gt;0,1,0)</f>
        <v>1</v>
      </c>
    </row>
    <row r="42" customFormat="false" ht="12.75" hidden="false" customHeight="true" outlineLevel="0" collapsed="false">
      <c r="A42" s="289" t="s">
        <v>321</v>
      </c>
      <c r="B42" s="290" t="s">
        <v>322</v>
      </c>
      <c r="C42" s="291" t="n">
        <f aca="false">ROUND(AA42,0)</f>
        <v>1</v>
      </c>
      <c r="D42" s="292" t="n">
        <f aca="false">ROUND(AB42,0)</f>
        <v>1</v>
      </c>
      <c r="E42" s="293" t="n">
        <f aca="false">ROUND(AC42,0)</f>
        <v>5</v>
      </c>
      <c r="F42" s="293" t="n">
        <f aca="false">ROUND(AD42,0)</f>
        <v>0</v>
      </c>
      <c r="G42" s="294" t="n">
        <f aca="false">ROUND(AE42,0)</f>
        <v>0</v>
      </c>
      <c r="H42" s="293" t="n">
        <f aca="false">ROUND(AF42,0)</f>
        <v>0</v>
      </c>
      <c r="I42" s="294" t="n">
        <f aca="false">ROUND(AG42,0)</f>
        <v>0</v>
      </c>
      <c r="J42" s="293" t="n">
        <f aca="false">ROUND(AH42,0)</f>
        <v>0</v>
      </c>
      <c r="K42" s="294" t="n">
        <f aca="false">ROUND(AI42,0)</f>
        <v>0</v>
      </c>
      <c r="L42" s="295" t="n">
        <f aca="false">F42+H42+J42</f>
        <v>0</v>
      </c>
      <c r="M42" s="296" t="n">
        <f aca="false">G42+I42+K42</f>
        <v>0</v>
      </c>
      <c r="N42" s="297" t="n">
        <f aca="false">IF((L42+M42)&gt;0,1,0)</f>
        <v>0</v>
      </c>
      <c r="AA42" s="298" t="n">
        <v>1</v>
      </c>
      <c r="AB42" s="299" t="n">
        <v>1</v>
      </c>
      <c r="AC42" s="301" t="n">
        <v>5</v>
      </c>
      <c r="AD42" s="301" t="n">
        <v>0</v>
      </c>
      <c r="AE42" s="302" t="n">
        <v>0</v>
      </c>
      <c r="AF42" s="301" t="n">
        <v>0</v>
      </c>
      <c r="AG42" s="302" t="n">
        <v>0</v>
      </c>
      <c r="AH42" s="301" t="n">
        <v>0</v>
      </c>
      <c r="AI42" s="302" t="n">
        <v>0</v>
      </c>
      <c r="AJ42" s="295" t="n">
        <f aca="false">AD42+AF42+AH42</f>
        <v>0</v>
      </c>
      <c r="AK42" s="296" t="n">
        <f aca="false">AE42+AG42+AI42</f>
        <v>0</v>
      </c>
      <c r="AL42" s="297" t="n">
        <f aca="false">IF((AJ42+AK42)&gt;0,1,0)</f>
        <v>0</v>
      </c>
    </row>
    <row r="43" customFormat="false" ht="12.75" hidden="false" customHeight="true" outlineLevel="0" collapsed="false">
      <c r="A43" s="289" t="s">
        <v>323</v>
      </c>
      <c r="B43" s="290" t="s">
        <v>324</v>
      </c>
      <c r="C43" s="291" t="n">
        <f aca="false">ROUND(AA43,0)</f>
        <v>0</v>
      </c>
      <c r="D43" s="292" t="n">
        <f aca="false">ROUND(AB43,0)</f>
        <v>0</v>
      </c>
      <c r="E43" s="293" t="n">
        <f aca="false">ROUND(AC43,0)</f>
        <v>0</v>
      </c>
      <c r="F43" s="293" t="n">
        <f aca="false">ROUND(AD43,0)</f>
        <v>0</v>
      </c>
      <c r="G43" s="294" t="n">
        <f aca="false">ROUND(AE43,0)</f>
        <v>0</v>
      </c>
      <c r="H43" s="293" t="n">
        <f aca="false">ROUND(AF43,0)</f>
        <v>0</v>
      </c>
      <c r="I43" s="294" t="n">
        <f aca="false">ROUND(AG43,0)</f>
        <v>0</v>
      </c>
      <c r="J43" s="293" t="n">
        <f aca="false">ROUND(AH43,0)</f>
        <v>0</v>
      </c>
      <c r="K43" s="294" t="n">
        <f aca="false">ROUND(AI43,0)</f>
        <v>0</v>
      </c>
      <c r="L43" s="295" t="n">
        <f aca="false">F43+H43+J43</f>
        <v>0</v>
      </c>
      <c r="M43" s="296" t="n">
        <f aca="false">G43+I43+K43</f>
        <v>0</v>
      </c>
      <c r="N43" s="297" t="n">
        <f aca="false">IF((L43+M43)&gt;0,1,0)</f>
        <v>0</v>
      </c>
      <c r="AA43" s="298"/>
      <c r="AB43" s="299"/>
      <c r="AC43" s="301" t="n">
        <v>0</v>
      </c>
      <c r="AD43" s="301" t="n">
        <v>0</v>
      </c>
      <c r="AE43" s="302" t="n">
        <v>0</v>
      </c>
      <c r="AF43" s="301" t="n">
        <v>0</v>
      </c>
      <c r="AG43" s="302" t="n">
        <v>0</v>
      </c>
      <c r="AH43" s="301" t="n">
        <v>0</v>
      </c>
      <c r="AI43" s="302" t="n">
        <v>0</v>
      </c>
      <c r="AJ43" s="295" t="n">
        <f aca="false">AD43+AF43+AH43</f>
        <v>0</v>
      </c>
      <c r="AK43" s="296" t="n">
        <f aca="false">AE43+AG43+AI43</f>
        <v>0</v>
      </c>
      <c r="AL43" s="297" t="n">
        <f aca="false">IF((AJ43+AK43)&gt;0,1,0)</f>
        <v>0</v>
      </c>
    </row>
    <row r="44" customFormat="false" ht="12.75" hidden="false" customHeight="true" outlineLevel="0" collapsed="false">
      <c r="A44" s="289" t="s">
        <v>325</v>
      </c>
      <c r="B44" s="290" t="s">
        <v>326</v>
      </c>
      <c r="C44" s="291" t="n">
        <f aca="false">ROUND(AA44,0)</f>
        <v>0</v>
      </c>
      <c r="D44" s="292" t="n">
        <f aca="false">ROUND(AB44,0)</f>
        <v>0</v>
      </c>
      <c r="E44" s="293" t="n">
        <f aca="false">ROUND(AC44,0)</f>
        <v>0</v>
      </c>
      <c r="F44" s="293" t="n">
        <f aca="false">ROUND(AD44,0)</f>
        <v>0</v>
      </c>
      <c r="G44" s="294" t="n">
        <f aca="false">ROUND(AE44,0)</f>
        <v>0</v>
      </c>
      <c r="H44" s="293" t="n">
        <f aca="false">ROUND(AF44,0)</f>
        <v>0</v>
      </c>
      <c r="I44" s="294" t="n">
        <f aca="false">ROUND(AG44,0)</f>
        <v>0</v>
      </c>
      <c r="J44" s="293" t="n">
        <f aca="false">ROUND(AH44,0)</f>
        <v>0</v>
      </c>
      <c r="K44" s="294" t="n">
        <f aca="false">ROUND(AI44,0)</f>
        <v>0</v>
      </c>
      <c r="L44" s="295" t="n">
        <f aca="false">F44+H44+J44</f>
        <v>0</v>
      </c>
      <c r="M44" s="296" t="n">
        <f aca="false">G44+I44+K44</f>
        <v>0</v>
      </c>
      <c r="N44" s="297" t="n">
        <f aca="false">IF((L44+M44)&gt;0,1,0)</f>
        <v>0</v>
      </c>
      <c r="AA44" s="298"/>
      <c r="AB44" s="299"/>
      <c r="AC44" s="301" t="n">
        <v>0</v>
      </c>
      <c r="AD44" s="301" t="n">
        <v>0</v>
      </c>
      <c r="AE44" s="302" t="n">
        <v>0</v>
      </c>
      <c r="AF44" s="301" t="n">
        <v>0</v>
      </c>
      <c r="AG44" s="302" t="n">
        <v>0</v>
      </c>
      <c r="AH44" s="301" t="n">
        <v>0</v>
      </c>
      <c r="AI44" s="302" t="n">
        <v>0</v>
      </c>
      <c r="AJ44" s="295" t="n">
        <f aca="false">AD44+AF44+AH44</f>
        <v>0</v>
      </c>
      <c r="AK44" s="296" t="n">
        <f aca="false">AE44+AG44+AI44</f>
        <v>0</v>
      </c>
      <c r="AL44" s="297" t="n">
        <f aca="false">IF((AJ44+AK44)&gt;0,1,0)</f>
        <v>0</v>
      </c>
    </row>
    <row r="45" customFormat="false" ht="12.75" hidden="false" customHeight="true" outlineLevel="0" collapsed="false">
      <c r="A45" s="289" t="s">
        <v>327</v>
      </c>
      <c r="B45" s="290" t="s">
        <v>328</v>
      </c>
      <c r="C45" s="291" t="n">
        <f aca="false">ROUND(AA45,0)</f>
        <v>0</v>
      </c>
      <c r="D45" s="292" t="n">
        <f aca="false">ROUND(AB45,0)</f>
        <v>0</v>
      </c>
      <c r="E45" s="293" t="n">
        <f aca="false">ROUND(AC45,0)</f>
        <v>0</v>
      </c>
      <c r="F45" s="293" t="n">
        <f aca="false">ROUND(AD45,0)</f>
        <v>0</v>
      </c>
      <c r="G45" s="294" t="n">
        <f aca="false">ROUND(AE45,0)</f>
        <v>0</v>
      </c>
      <c r="H45" s="293" t="n">
        <f aca="false">ROUND(AF45,0)</f>
        <v>0</v>
      </c>
      <c r="I45" s="294" t="n">
        <f aca="false">ROUND(AG45,0)</f>
        <v>0</v>
      </c>
      <c r="J45" s="293" t="n">
        <f aca="false">ROUND(AH45,0)</f>
        <v>0</v>
      </c>
      <c r="K45" s="294" t="n">
        <f aca="false">ROUND(AI45,0)</f>
        <v>0</v>
      </c>
      <c r="L45" s="295" t="n">
        <f aca="false">F45+H45+J45</f>
        <v>0</v>
      </c>
      <c r="M45" s="296" t="n">
        <f aca="false">G45+I45+K45</f>
        <v>0</v>
      </c>
      <c r="N45" s="297" t="n">
        <f aca="false">IF((L45+M45)&gt;0,1,0)</f>
        <v>0</v>
      </c>
      <c r="AA45" s="298"/>
      <c r="AB45" s="299"/>
      <c r="AC45" s="301" t="n">
        <v>0</v>
      </c>
      <c r="AD45" s="301" t="n">
        <v>0</v>
      </c>
      <c r="AE45" s="302" t="n">
        <v>0</v>
      </c>
      <c r="AF45" s="301" t="n">
        <v>0</v>
      </c>
      <c r="AG45" s="302" t="n">
        <v>0</v>
      </c>
      <c r="AH45" s="301" t="n">
        <v>0</v>
      </c>
      <c r="AI45" s="302" t="n">
        <v>0</v>
      </c>
      <c r="AJ45" s="295" t="n">
        <f aca="false">AD45+AF45+AH45</f>
        <v>0</v>
      </c>
      <c r="AK45" s="296" t="n">
        <f aca="false">AE45+AG45+AI45</f>
        <v>0</v>
      </c>
      <c r="AL45" s="297" t="n">
        <f aca="false">IF((AJ45+AK45)&gt;0,1,0)</f>
        <v>0</v>
      </c>
    </row>
    <row r="46" customFormat="false" ht="12.75" hidden="false" customHeight="true" outlineLevel="0" collapsed="false">
      <c r="A46" s="289" t="s">
        <v>329</v>
      </c>
      <c r="B46" s="290" t="s">
        <v>330</v>
      </c>
      <c r="C46" s="291" t="n">
        <f aca="false">ROUND(AA46,0)</f>
        <v>0</v>
      </c>
      <c r="D46" s="292" t="n">
        <f aca="false">ROUND(AB46,0)</f>
        <v>0</v>
      </c>
      <c r="E46" s="293" t="n">
        <f aca="false">ROUND(AC46,0)</f>
        <v>0</v>
      </c>
      <c r="F46" s="293" t="n">
        <f aca="false">ROUND(AD46,0)</f>
        <v>0</v>
      </c>
      <c r="G46" s="294" t="n">
        <f aca="false">ROUND(AE46,0)</f>
        <v>0</v>
      </c>
      <c r="H46" s="293" t="n">
        <f aca="false">ROUND(AF46,0)</f>
        <v>0</v>
      </c>
      <c r="I46" s="294" t="n">
        <f aca="false">ROUND(AG46,0)</f>
        <v>0</v>
      </c>
      <c r="J46" s="293" t="n">
        <f aca="false">ROUND(AH46,0)</f>
        <v>0</v>
      </c>
      <c r="K46" s="294" t="n">
        <f aca="false">ROUND(AI46,0)</f>
        <v>0</v>
      </c>
      <c r="L46" s="295" t="n">
        <f aca="false">F46+H46+J46</f>
        <v>0</v>
      </c>
      <c r="M46" s="296" t="n">
        <f aca="false">G46+I46+K46</f>
        <v>0</v>
      </c>
      <c r="N46" s="297" t="n">
        <f aca="false">IF((L46+M46)&gt;0,1,0)</f>
        <v>0</v>
      </c>
      <c r="AA46" s="298"/>
      <c r="AB46" s="299"/>
      <c r="AC46" s="301" t="n">
        <v>0</v>
      </c>
      <c r="AD46" s="301" t="n">
        <v>0</v>
      </c>
      <c r="AE46" s="302" t="n">
        <v>0</v>
      </c>
      <c r="AF46" s="301" t="n">
        <v>0</v>
      </c>
      <c r="AG46" s="302" t="n">
        <v>0</v>
      </c>
      <c r="AH46" s="301" t="n">
        <v>0</v>
      </c>
      <c r="AI46" s="302" t="n">
        <v>0</v>
      </c>
      <c r="AJ46" s="295" t="n">
        <f aca="false">AD46+AF46+AH46</f>
        <v>0</v>
      </c>
      <c r="AK46" s="296" t="n">
        <f aca="false">AE46+AG46+AI46</f>
        <v>0</v>
      </c>
      <c r="AL46" s="297" t="n">
        <f aca="false">IF((AJ46+AK46)&gt;0,1,0)</f>
        <v>0</v>
      </c>
    </row>
    <row r="47" customFormat="false" ht="12.75" hidden="false" customHeight="true" outlineLevel="0" collapsed="false">
      <c r="A47" s="289" t="s">
        <v>331</v>
      </c>
      <c r="B47" s="290" t="s">
        <v>332</v>
      </c>
      <c r="C47" s="291" t="n">
        <f aca="false">ROUND(AA47,0)</f>
        <v>0</v>
      </c>
      <c r="D47" s="292" t="n">
        <f aca="false">ROUND(AB47,0)</f>
        <v>0</v>
      </c>
      <c r="E47" s="293" t="n">
        <f aca="false">ROUND(AC47,0)</f>
        <v>0</v>
      </c>
      <c r="F47" s="293" t="n">
        <f aca="false">ROUND(AD47,0)</f>
        <v>0</v>
      </c>
      <c r="G47" s="294" t="n">
        <f aca="false">ROUND(AE47,0)</f>
        <v>0</v>
      </c>
      <c r="H47" s="293" t="n">
        <f aca="false">ROUND(AF47,0)</f>
        <v>0</v>
      </c>
      <c r="I47" s="294" t="n">
        <f aca="false">ROUND(AG47,0)</f>
        <v>0</v>
      </c>
      <c r="J47" s="293" t="n">
        <f aca="false">ROUND(AH47,0)</f>
        <v>0</v>
      </c>
      <c r="K47" s="294" t="n">
        <f aca="false">ROUND(AI47,0)</f>
        <v>0</v>
      </c>
      <c r="L47" s="295" t="n">
        <f aca="false">F47+H47+J47</f>
        <v>0</v>
      </c>
      <c r="M47" s="296" t="n">
        <f aca="false">G47+I47+K47</f>
        <v>0</v>
      </c>
      <c r="N47" s="297" t="n">
        <f aca="false">IF((L47+M47)&gt;0,1,0)</f>
        <v>0</v>
      </c>
      <c r="AA47" s="298"/>
      <c r="AB47" s="299"/>
      <c r="AC47" s="301" t="n">
        <v>0</v>
      </c>
      <c r="AD47" s="301" t="n">
        <v>0</v>
      </c>
      <c r="AE47" s="302" t="n">
        <v>0</v>
      </c>
      <c r="AF47" s="301" t="n">
        <v>0</v>
      </c>
      <c r="AG47" s="302" t="n">
        <v>0</v>
      </c>
      <c r="AH47" s="301" t="n">
        <v>0</v>
      </c>
      <c r="AI47" s="302" t="n">
        <v>0</v>
      </c>
      <c r="AJ47" s="295" t="n">
        <f aca="false">AD47+AF47+AH47</f>
        <v>0</v>
      </c>
      <c r="AK47" s="296" t="n">
        <f aca="false">AE47+AG47+AI47</f>
        <v>0</v>
      </c>
      <c r="AL47" s="297" t="n">
        <f aca="false">IF((AJ47+AK47)&gt;0,1,0)</f>
        <v>0</v>
      </c>
    </row>
    <row r="48" customFormat="false" ht="12.75" hidden="false" customHeight="true" outlineLevel="0" collapsed="false">
      <c r="A48" s="289" t="s">
        <v>333</v>
      </c>
      <c r="B48" s="290" t="s">
        <v>334</v>
      </c>
      <c r="C48" s="291" t="n">
        <f aca="false">ROUND(AA48,0)</f>
        <v>0</v>
      </c>
      <c r="D48" s="292" t="n">
        <f aca="false">ROUND(AB48,0)</f>
        <v>0</v>
      </c>
      <c r="E48" s="293" t="n">
        <f aca="false">ROUND(AC48,0)</f>
        <v>0</v>
      </c>
      <c r="F48" s="293" t="n">
        <f aca="false">ROUND(AD48,0)</f>
        <v>0</v>
      </c>
      <c r="G48" s="294" t="n">
        <f aca="false">ROUND(AE48,0)</f>
        <v>0</v>
      </c>
      <c r="H48" s="293" t="n">
        <f aca="false">ROUND(AF48,0)</f>
        <v>0</v>
      </c>
      <c r="I48" s="294" t="n">
        <f aca="false">ROUND(AG48,0)</f>
        <v>0</v>
      </c>
      <c r="J48" s="293" t="n">
        <f aca="false">ROUND(AH48,0)</f>
        <v>0</v>
      </c>
      <c r="K48" s="294" t="n">
        <f aca="false">ROUND(AI48,0)</f>
        <v>0</v>
      </c>
      <c r="L48" s="295" t="n">
        <f aca="false">F48+H48+J48</f>
        <v>0</v>
      </c>
      <c r="M48" s="296" t="n">
        <f aca="false">G48+I48+K48</f>
        <v>0</v>
      </c>
      <c r="N48" s="297" t="n">
        <f aca="false">IF((L48+M48)&gt;0,1,0)</f>
        <v>0</v>
      </c>
      <c r="AA48" s="298"/>
      <c r="AB48" s="299"/>
      <c r="AC48" s="301" t="n">
        <v>0</v>
      </c>
      <c r="AD48" s="301" t="n">
        <v>0</v>
      </c>
      <c r="AE48" s="302" t="n">
        <v>0</v>
      </c>
      <c r="AF48" s="301" t="n">
        <v>0</v>
      </c>
      <c r="AG48" s="302" t="n">
        <v>0</v>
      </c>
      <c r="AH48" s="301" t="n">
        <v>0</v>
      </c>
      <c r="AI48" s="302" t="n">
        <v>0</v>
      </c>
      <c r="AJ48" s="295" t="n">
        <f aca="false">AD48+AF48+AH48</f>
        <v>0</v>
      </c>
      <c r="AK48" s="296" t="n">
        <f aca="false">AE48+AG48+AI48</f>
        <v>0</v>
      </c>
      <c r="AL48" s="297" t="n">
        <f aca="false">IF((AJ48+AK48)&gt;0,1,0)</f>
        <v>0</v>
      </c>
    </row>
    <row r="49" customFormat="false" ht="12.75" hidden="false" customHeight="true" outlineLevel="0" collapsed="false">
      <c r="A49" s="289" t="s">
        <v>335</v>
      </c>
      <c r="B49" s="290" t="s">
        <v>336</v>
      </c>
      <c r="C49" s="291" t="n">
        <f aca="false">ROUND(AA49,0)</f>
        <v>0</v>
      </c>
      <c r="D49" s="292" t="n">
        <f aca="false">ROUND(AB49,0)</f>
        <v>0</v>
      </c>
      <c r="E49" s="293" t="n">
        <f aca="false">ROUND(AC49,0)</f>
        <v>0</v>
      </c>
      <c r="F49" s="293" t="n">
        <f aca="false">ROUND(AD49,0)</f>
        <v>0</v>
      </c>
      <c r="G49" s="294" t="n">
        <f aca="false">ROUND(AE49,0)</f>
        <v>0</v>
      </c>
      <c r="H49" s="293" t="n">
        <f aca="false">ROUND(AF49,0)</f>
        <v>0</v>
      </c>
      <c r="I49" s="294" t="n">
        <f aca="false">ROUND(AG49,0)</f>
        <v>0</v>
      </c>
      <c r="J49" s="293" t="n">
        <f aca="false">ROUND(AH49,0)</f>
        <v>0</v>
      </c>
      <c r="K49" s="294" t="n">
        <f aca="false">ROUND(AI49,0)</f>
        <v>0</v>
      </c>
      <c r="L49" s="295" t="n">
        <f aca="false">F49+H49+J49</f>
        <v>0</v>
      </c>
      <c r="M49" s="296" t="n">
        <f aca="false">G49+I49+K49</f>
        <v>0</v>
      </c>
      <c r="N49" s="297" t="n">
        <f aca="false">IF((L49+M49)&gt;0,1,0)</f>
        <v>0</v>
      </c>
      <c r="AA49" s="298"/>
      <c r="AB49" s="299"/>
      <c r="AC49" s="301" t="n">
        <v>0</v>
      </c>
      <c r="AD49" s="301" t="n">
        <v>0</v>
      </c>
      <c r="AE49" s="302" t="n">
        <v>0</v>
      </c>
      <c r="AF49" s="301" t="n">
        <v>0</v>
      </c>
      <c r="AG49" s="302" t="n">
        <v>0</v>
      </c>
      <c r="AH49" s="301" t="n">
        <v>0</v>
      </c>
      <c r="AI49" s="302" t="n">
        <v>0</v>
      </c>
      <c r="AJ49" s="295" t="n">
        <f aca="false">AD49+AF49+AH49</f>
        <v>0</v>
      </c>
      <c r="AK49" s="296" t="n">
        <f aca="false">AE49+AG49+AI49</f>
        <v>0</v>
      </c>
      <c r="AL49" s="297" t="n">
        <f aca="false">IF((AJ49+AK49)&gt;0,1,0)</f>
        <v>0</v>
      </c>
    </row>
    <row r="50" customFormat="false" ht="15.75" hidden="false" customHeight="true" outlineLevel="0" collapsed="false">
      <c r="A50" s="303" t="s">
        <v>337</v>
      </c>
      <c r="B50" s="304"/>
      <c r="C50" s="305" t="n">
        <f aca="false">SUM(C6:C49)</f>
        <v>34</v>
      </c>
      <c r="D50" s="306" t="n">
        <f aca="false">SUM(D6:D49)</f>
        <v>25</v>
      </c>
      <c r="E50" s="305" t="n">
        <f aca="false">SUM(E6:E49)</f>
        <v>91</v>
      </c>
      <c r="F50" s="305" t="n">
        <f aca="false">SUM(F6:F49)</f>
        <v>28</v>
      </c>
      <c r="G50" s="306" t="n">
        <f aca="false">SUM(G6:G49)</f>
        <v>24</v>
      </c>
      <c r="H50" s="305" t="n">
        <f aca="false">SUM(H6:H49)</f>
        <v>1</v>
      </c>
      <c r="I50" s="306" t="n">
        <f aca="false">SUM(I6:I49)</f>
        <v>1</v>
      </c>
      <c r="J50" s="305" t="n">
        <f aca="false">SUM(J6:J49)</f>
        <v>1</v>
      </c>
      <c r="K50" s="306" t="n">
        <f aca="false">SUM(K6:K49)</f>
        <v>0</v>
      </c>
      <c r="L50" s="305" t="n">
        <f aca="false">SUM(L6:L49)</f>
        <v>30</v>
      </c>
      <c r="M50" s="307" t="n">
        <f aca="false">SUM(M6:M49)</f>
        <v>25</v>
      </c>
      <c r="AA50" s="305" t="n">
        <f aca="false">SUM(AA6:AA49)</f>
        <v>34</v>
      </c>
      <c r="AB50" s="306" t="n">
        <f aca="false">SUM(AB6:AB49)</f>
        <v>25</v>
      </c>
      <c r="AC50" s="305" t="n">
        <f aca="false">SUM(AC6:AC49)</f>
        <v>91</v>
      </c>
      <c r="AD50" s="305" t="n">
        <f aca="false">SUM(AD6:AD49)</f>
        <v>28</v>
      </c>
      <c r="AE50" s="306" t="n">
        <f aca="false">SUM(AE6:AE49)</f>
        <v>24</v>
      </c>
      <c r="AF50" s="305" t="n">
        <f aca="false">SUM(AF6:AF49)</f>
        <v>1</v>
      </c>
      <c r="AG50" s="306" t="n">
        <f aca="false">SUM(AG6:AG49)</f>
        <v>1</v>
      </c>
      <c r="AH50" s="305" t="n">
        <f aca="false">SUM(AH6:AH49)</f>
        <v>1</v>
      </c>
      <c r="AI50" s="306" t="n">
        <f aca="false">SUM(AI6:AI49)</f>
        <v>0</v>
      </c>
      <c r="AJ50" s="305" t="n">
        <f aca="false">SUM(AJ6:AJ49)</f>
        <v>30</v>
      </c>
      <c r="AK50" s="307" t="n">
        <f aca="false">SUM(AK6:AK49)</f>
        <v>25</v>
      </c>
    </row>
    <row r="51" customFormat="false" ht="15.75" hidden="false" customHeight="true" outlineLevel="0" collapsed="false">
      <c r="A51" s="308" t="str">
        <f aca="false">IF(A200="","    ATTENZIONE: IL CAMPO NOTE E' OBBLIGATORIO","")</f>
        <v/>
      </c>
      <c r="B51" s="309"/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</row>
    <row r="52" customFormat="false" ht="11.25" hidden="true" customHeight="true" outlineLevel="0" collapsed="false"/>
    <row r="53" customFormat="false" ht="11.25" hidden="true" customHeight="true" outlineLevel="0" collapsed="false"/>
    <row r="54" customFormat="false" ht="11.25" hidden="true" customHeight="true" outlineLevel="0" collapsed="false"/>
    <row r="55" customFormat="false" ht="11.25" hidden="true" customHeight="true" outlineLevel="0" collapsed="false"/>
    <row r="56" customFormat="false" ht="11.25" hidden="true" customHeight="true" outlineLevel="0" collapsed="false">
      <c r="A56" s="311"/>
    </row>
    <row r="57" customFormat="false" ht="11.25" hidden="true" customHeight="true" outlineLevel="0" collapsed="false"/>
    <row r="58" customFormat="false" ht="12" hidden="true" customHeight="false" outlineLevel="0" collapsed="false"/>
    <row r="59" customFormat="false" ht="12" hidden="true" customHeight="false" outlineLevel="0" collapsed="false"/>
    <row r="60" customFormat="false" ht="12" hidden="true" customHeight="false" outlineLevel="0" collapsed="false"/>
    <row r="61" customFormat="false" ht="12" hidden="true" customHeight="false" outlineLevel="0" collapsed="false"/>
    <row r="62" customFormat="false" ht="12" hidden="true" customHeight="false" outlineLevel="0" collapsed="false"/>
    <row r="63" customFormat="false" ht="12" hidden="true" customHeight="false" outlineLevel="0" collapsed="false"/>
    <row r="64" customFormat="false" ht="12" hidden="true" customHeight="false" outlineLevel="0" collapsed="false"/>
    <row r="65" customFormat="false" ht="12" hidden="true" customHeight="false" outlineLevel="0" collapsed="false"/>
    <row r="66" customFormat="false" ht="12" hidden="true" customHeight="false" outlineLevel="0" collapsed="false"/>
    <row r="67" customFormat="false" ht="12" hidden="true" customHeight="false" outlineLevel="0" collapsed="false"/>
    <row r="68" customFormat="false" ht="12" hidden="true" customHeight="false" outlineLevel="0" collapsed="false"/>
    <row r="69" customFormat="false" ht="12" hidden="true" customHeight="false" outlineLevel="0" collapsed="false"/>
    <row r="70" customFormat="false" ht="12" hidden="true" customHeight="false" outlineLevel="0" collapsed="false"/>
    <row r="71" customFormat="false" ht="12" hidden="true" customHeight="false" outlineLevel="0" collapsed="false"/>
    <row r="72" customFormat="false" ht="12" hidden="true" customHeight="false" outlineLevel="0" collapsed="false"/>
    <row r="73" customFormat="false" ht="12" hidden="true" customHeight="false" outlineLevel="0" collapsed="false"/>
    <row r="74" customFormat="false" ht="12" hidden="true" customHeight="false" outlineLevel="0" collapsed="false"/>
    <row r="75" customFormat="false" ht="12" hidden="true" customHeight="false" outlineLevel="0" collapsed="false"/>
    <row r="76" customFormat="false" ht="12" hidden="true" customHeight="false" outlineLevel="0" collapsed="false"/>
    <row r="77" customFormat="false" ht="12" hidden="true" customHeight="false" outlineLevel="0" collapsed="false"/>
    <row r="78" customFormat="false" ht="12" hidden="true" customHeight="false" outlineLevel="0" collapsed="false"/>
    <row r="79" customFormat="false" ht="12" hidden="true" customHeight="false" outlineLevel="0" collapsed="false"/>
    <row r="80" customFormat="false" ht="12" hidden="true" customHeight="false" outlineLevel="0" collapsed="false"/>
    <row r="81" customFormat="false" ht="12" hidden="true" customHeight="false" outlineLevel="0" collapsed="false"/>
    <row r="82" customFormat="false" ht="12" hidden="true" customHeight="false" outlineLevel="0" collapsed="false"/>
    <row r="83" customFormat="false" ht="12" hidden="true" customHeight="false" outlineLevel="0" collapsed="false"/>
    <row r="84" customFormat="false" ht="12" hidden="true" customHeight="false" outlineLevel="0" collapsed="false"/>
    <row r="85" customFormat="false" ht="12" hidden="true" customHeight="false" outlineLevel="0" collapsed="false"/>
    <row r="86" customFormat="false" ht="12" hidden="true" customHeight="false" outlineLevel="0" collapsed="false"/>
    <row r="87" customFormat="false" ht="12" hidden="true" customHeight="false" outlineLevel="0" collapsed="false"/>
    <row r="88" customFormat="false" ht="12" hidden="true" customHeight="false" outlineLevel="0" collapsed="false"/>
    <row r="89" customFormat="false" ht="12" hidden="true" customHeight="false" outlineLevel="0" collapsed="false"/>
    <row r="90" customFormat="false" ht="12" hidden="true" customHeight="false" outlineLevel="0" collapsed="false"/>
    <row r="91" customFormat="false" ht="12" hidden="true" customHeight="false" outlineLevel="0" collapsed="false"/>
    <row r="92" customFormat="false" ht="12" hidden="true" customHeight="false" outlineLevel="0" collapsed="false"/>
    <row r="93" customFormat="false" ht="12" hidden="true" customHeight="false" outlineLevel="0" collapsed="false"/>
    <row r="94" customFormat="false" ht="12" hidden="true" customHeight="false" outlineLevel="0" collapsed="false"/>
    <row r="95" customFormat="false" ht="12" hidden="true" customHeight="false" outlineLevel="0" collapsed="false"/>
    <row r="96" customFormat="false" ht="12" hidden="true" customHeight="false" outlineLevel="0" collapsed="false"/>
    <row r="97" customFormat="false" ht="12" hidden="true" customHeight="false" outlineLevel="0" collapsed="false"/>
    <row r="98" customFormat="false" ht="12" hidden="true" customHeight="false" outlineLevel="0" collapsed="false"/>
    <row r="99" customFormat="false" ht="12" hidden="true" customHeight="false" outlineLevel="0" collapsed="false"/>
    <row r="100" customFormat="false" ht="12" hidden="true" customHeight="false" outlineLevel="0" collapsed="false"/>
    <row r="101" customFormat="false" ht="12" hidden="true" customHeight="false" outlineLevel="0" collapsed="false"/>
    <row r="102" customFormat="false" ht="12" hidden="true" customHeight="false" outlineLevel="0" collapsed="false"/>
    <row r="103" customFormat="false" ht="12" hidden="true" customHeight="false" outlineLevel="0" collapsed="false"/>
    <row r="104" customFormat="false" ht="12" hidden="true" customHeight="false" outlineLevel="0" collapsed="false"/>
    <row r="105" customFormat="false" ht="12" hidden="true" customHeight="false" outlineLevel="0" collapsed="false"/>
    <row r="106" customFormat="false" ht="12" hidden="true" customHeight="false" outlineLevel="0" collapsed="false"/>
    <row r="107" customFormat="false" ht="12" hidden="true" customHeight="false" outlineLevel="0" collapsed="false"/>
    <row r="108" customFormat="false" ht="12" hidden="true" customHeight="false" outlineLevel="0" collapsed="false"/>
    <row r="109" customFormat="false" ht="12" hidden="true" customHeight="false" outlineLevel="0" collapsed="false"/>
    <row r="110" customFormat="false" ht="12" hidden="true" customHeight="false" outlineLevel="0" collapsed="false"/>
    <row r="111" customFormat="false" ht="12" hidden="true" customHeight="false" outlineLevel="0" collapsed="false"/>
    <row r="112" customFormat="false" ht="12" hidden="true" customHeight="false" outlineLevel="0" collapsed="false"/>
    <row r="113" customFormat="false" ht="12" hidden="true" customHeight="false" outlineLevel="0" collapsed="false"/>
    <row r="114" customFormat="false" ht="12" hidden="true" customHeight="false" outlineLevel="0" collapsed="false"/>
    <row r="115" customFormat="false" ht="12" hidden="true" customHeight="false" outlineLevel="0" collapsed="false"/>
    <row r="116" customFormat="false" ht="12" hidden="true" customHeight="false" outlineLevel="0" collapsed="false"/>
    <row r="117" customFormat="false" ht="12" hidden="true" customHeight="false" outlineLevel="0" collapsed="false"/>
    <row r="118" customFormat="false" ht="12" hidden="true" customHeight="false" outlineLevel="0" collapsed="false"/>
    <row r="119" customFormat="false" ht="12" hidden="true" customHeight="false" outlineLevel="0" collapsed="false"/>
    <row r="120" customFormat="false" ht="12" hidden="true" customHeight="false" outlineLevel="0" collapsed="false"/>
    <row r="121" customFormat="false" ht="12" hidden="true" customHeight="false" outlineLevel="0" collapsed="false"/>
    <row r="122" customFormat="false" ht="12" hidden="true" customHeight="false" outlineLevel="0" collapsed="false"/>
    <row r="123" customFormat="false" ht="12" hidden="true" customHeight="false" outlineLevel="0" collapsed="false"/>
    <row r="124" customFormat="false" ht="12" hidden="true" customHeight="false" outlineLevel="0" collapsed="false"/>
    <row r="125" customFormat="false" ht="12" hidden="true" customHeight="false" outlineLevel="0" collapsed="false"/>
    <row r="126" customFormat="false" ht="12" hidden="true" customHeight="false" outlineLevel="0" collapsed="false"/>
    <row r="127" customFormat="false" ht="12" hidden="true" customHeight="false" outlineLevel="0" collapsed="false"/>
    <row r="128" customFormat="false" ht="12" hidden="true" customHeight="false" outlineLevel="0" collapsed="false"/>
    <row r="129" customFormat="false" ht="12" hidden="true" customHeight="false" outlineLevel="0" collapsed="false"/>
    <row r="130" customFormat="false" ht="12" hidden="true" customHeight="false" outlineLevel="0" collapsed="false"/>
    <row r="131" customFormat="false" ht="12" hidden="true" customHeight="false" outlineLevel="0" collapsed="false"/>
    <row r="132" customFormat="false" ht="12" hidden="true" customHeight="false" outlineLevel="0" collapsed="false"/>
    <row r="133" customFormat="false" ht="12" hidden="true" customHeight="false" outlineLevel="0" collapsed="false"/>
    <row r="134" customFormat="false" ht="12" hidden="true" customHeight="false" outlineLevel="0" collapsed="false"/>
    <row r="135" customFormat="false" ht="12" hidden="true" customHeight="false" outlineLevel="0" collapsed="false"/>
    <row r="136" customFormat="false" ht="12" hidden="true" customHeight="false" outlineLevel="0" collapsed="false"/>
    <row r="137" customFormat="false" ht="12" hidden="true" customHeight="false" outlineLevel="0" collapsed="false"/>
    <row r="138" customFormat="false" ht="12" hidden="true" customHeight="false" outlineLevel="0" collapsed="false"/>
    <row r="139" customFormat="false" ht="12" hidden="true" customHeight="false" outlineLevel="0" collapsed="false"/>
    <row r="140" customFormat="false" ht="12" hidden="true" customHeight="false" outlineLevel="0" collapsed="false"/>
    <row r="141" customFormat="false" ht="12" hidden="true" customHeight="false" outlineLevel="0" collapsed="false"/>
    <row r="142" customFormat="false" ht="12" hidden="true" customHeight="false" outlineLevel="0" collapsed="false"/>
    <row r="143" customFormat="false" ht="12" hidden="true" customHeight="false" outlineLevel="0" collapsed="false"/>
    <row r="144" customFormat="false" ht="12" hidden="true" customHeight="false" outlineLevel="0" collapsed="false"/>
    <row r="145" customFormat="false" ht="12" hidden="true" customHeight="false" outlineLevel="0" collapsed="false"/>
    <row r="146" customFormat="false" ht="12" hidden="true" customHeight="false" outlineLevel="0" collapsed="false"/>
    <row r="147" customFormat="false" ht="12" hidden="true" customHeight="false" outlineLevel="0" collapsed="false"/>
    <row r="148" customFormat="false" ht="12" hidden="true" customHeight="false" outlineLevel="0" collapsed="false"/>
    <row r="149" customFormat="false" ht="12" hidden="true" customHeight="false" outlineLevel="0" collapsed="false"/>
    <row r="150" customFormat="false" ht="12" hidden="true" customHeight="false" outlineLevel="0" collapsed="false"/>
    <row r="151" customFormat="false" ht="12" hidden="true" customHeight="false" outlineLevel="0" collapsed="false"/>
    <row r="152" customFormat="false" ht="12" hidden="true" customHeight="false" outlineLevel="0" collapsed="false"/>
    <row r="153" customFormat="false" ht="12" hidden="true" customHeight="false" outlineLevel="0" collapsed="false"/>
    <row r="154" customFormat="false" ht="12" hidden="true" customHeight="false" outlineLevel="0" collapsed="false"/>
    <row r="155" customFormat="false" ht="12" hidden="true" customHeight="false" outlineLevel="0" collapsed="false"/>
    <row r="156" customFormat="false" ht="12" hidden="true" customHeight="false" outlineLevel="0" collapsed="false"/>
    <row r="157" customFormat="false" ht="12" hidden="true" customHeight="false" outlineLevel="0" collapsed="false"/>
    <row r="158" customFormat="false" ht="12" hidden="true" customHeight="false" outlineLevel="0" collapsed="false"/>
    <row r="159" customFormat="false" ht="12" hidden="true" customHeight="false" outlineLevel="0" collapsed="false"/>
    <row r="160" customFormat="false" ht="12" hidden="true" customHeight="false" outlineLevel="0" collapsed="false"/>
    <row r="161" customFormat="false" ht="12" hidden="true" customHeight="false" outlineLevel="0" collapsed="false"/>
    <row r="162" customFormat="false" ht="12" hidden="true" customHeight="false" outlineLevel="0" collapsed="false"/>
    <row r="163" customFormat="false" ht="12" hidden="true" customHeight="false" outlineLevel="0" collapsed="false"/>
    <row r="164" customFormat="false" ht="12" hidden="true" customHeight="false" outlineLevel="0" collapsed="false"/>
    <row r="165" customFormat="false" ht="12" hidden="true" customHeight="false" outlineLevel="0" collapsed="false"/>
    <row r="166" customFormat="false" ht="12" hidden="true" customHeight="false" outlineLevel="0" collapsed="false"/>
    <row r="167" customFormat="false" ht="12" hidden="true" customHeight="false" outlineLevel="0" collapsed="false"/>
    <row r="168" customFormat="false" ht="12" hidden="true" customHeight="false" outlineLevel="0" collapsed="false"/>
    <row r="169" customFormat="false" ht="12" hidden="true" customHeight="false" outlineLevel="0" collapsed="false"/>
    <row r="170" customFormat="false" ht="12" hidden="true" customHeight="false" outlineLevel="0" collapsed="false"/>
    <row r="171" customFormat="false" ht="12" hidden="true" customHeight="false" outlineLevel="0" collapsed="false"/>
    <row r="172" customFormat="false" ht="12" hidden="true" customHeight="false" outlineLevel="0" collapsed="false"/>
    <row r="173" customFormat="false" ht="12" hidden="true" customHeight="false" outlineLevel="0" collapsed="false"/>
    <row r="174" customFormat="false" ht="12" hidden="true" customHeight="false" outlineLevel="0" collapsed="false"/>
    <row r="175" customFormat="false" ht="12" hidden="true" customHeight="false" outlineLevel="0" collapsed="false"/>
    <row r="176" customFormat="false" ht="12" hidden="true" customHeight="false" outlineLevel="0" collapsed="false"/>
    <row r="177" customFormat="false" ht="12" hidden="true" customHeight="false" outlineLevel="0" collapsed="false"/>
    <row r="178" customFormat="false" ht="12" hidden="true" customHeight="false" outlineLevel="0" collapsed="false"/>
    <row r="179" customFormat="false" ht="12" hidden="true" customHeight="false" outlineLevel="0" collapsed="false"/>
    <row r="180" customFormat="false" ht="12" hidden="true" customHeight="false" outlineLevel="0" collapsed="false"/>
    <row r="181" customFormat="false" ht="12" hidden="true" customHeight="false" outlineLevel="0" collapsed="false"/>
    <row r="182" customFormat="false" ht="12" hidden="true" customHeight="false" outlineLevel="0" collapsed="false"/>
    <row r="183" customFormat="false" ht="12" hidden="true" customHeight="false" outlineLevel="0" collapsed="false"/>
    <row r="184" customFormat="false" ht="12" hidden="true" customHeight="false" outlineLevel="0" collapsed="false"/>
    <row r="185" customFormat="false" ht="12" hidden="true" customHeight="false" outlineLevel="0" collapsed="false"/>
    <row r="186" customFormat="false" ht="12" hidden="true" customHeight="false" outlineLevel="0" collapsed="false"/>
    <row r="187" customFormat="false" ht="12" hidden="true" customHeight="false" outlineLevel="0" collapsed="false"/>
    <row r="188" customFormat="false" ht="12" hidden="true" customHeight="false" outlineLevel="0" collapsed="false"/>
    <row r="189" customFormat="false" ht="12" hidden="true" customHeight="false" outlineLevel="0" collapsed="false"/>
    <row r="190" customFormat="false" ht="12" hidden="true" customHeight="false" outlineLevel="0" collapsed="false"/>
    <row r="191" customFormat="false" ht="12" hidden="true" customHeight="false" outlineLevel="0" collapsed="false"/>
    <row r="192" customFormat="false" ht="12" hidden="true" customHeight="false" outlineLevel="0" collapsed="false"/>
    <row r="193" customFormat="false" ht="12" hidden="true" customHeight="false" outlineLevel="0" collapsed="false"/>
    <row r="194" customFormat="false" ht="12" hidden="true" customHeight="false" outlineLevel="0" collapsed="false"/>
    <row r="195" customFormat="false" ht="12" hidden="true" customHeight="false" outlineLevel="0" collapsed="false"/>
    <row r="196" customFormat="false" ht="12" hidden="true" customHeight="false" outlineLevel="0" collapsed="false"/>
    <row r="197" customFormat="false" ht="12" hidden="true" customHeight="false" outlineLevel="0" collapsed="false"/>
    <row r="198" customFormat="false" ht="12" hidden="true" customHeight="false" outlineLevel="0" collapsed="false"/>
    <row r="199" customFormat="false" ht="15.75" hidden="false" customHeight="true" outlineLevel="0" collapsed="false">
      <c r="A199" s="312" t="str">
        <f aca="false">"NOTE: Indicare il provvedimento di riferimento della dotazione organica in vigore al 31 dicembre "&amp;$M$1</f>
        <v>NOTE: Indicare il provvedimento di riferimento della dotazione organica in vigore al 31 dicembre 2017</v>
      </c>
      <c r="B199" s="313"/>
      <c r="C199" s="314"/>
      <c r="D199" s="314"/>
      <c r="E199" s="314"/>
      <c r="F199" s="314"/>
      <c r="G199" s="314"/>
      <c r="H199" s="314"/>
      <c r="I199" s="314"/>
      <c r="J199" s="314"/>
      <c r="K199" s="314"/>
      <c r="L199" s="314"/>
      <c r="M199" s="315"/>
      <c r="N199" s="316"/>
      <c r="O199" s="316"/>
      <c r="P199" s="316"/>
      <c r="Q199" s="316"/>
      <c r="R199" s="316"/>
      <c r="S199" s="316"/>
      <c r="T199" s="316"/>
      <c r="U199" s="316"/>
      <c r="V199" s="316"/>
      <c r="W199" s="316"/>
      <c r="X199" s="316"/>
      <c r="Y199" s="316"/>
      <c r="Z199" s="316"/>
      <c r="AA199" s="316"/>
      <c r="AB199" s="316"/>
      <c r="AC199" s="316"/>
      <c r="AD199" s="316"/>
      <c r="AE199" s="316"/>
      <c r="AF199" s="316"/>
      <c r="AG199" s="316"/>
      <c r="AH199" s="316"/>
      <c r="AI199" s="316"/>
      <c r="AJ199" s="316"/>
      <c r="AK199" s="317"/>
    </row>
    <row r="200" customFormat="false" ht="45" hidden="false" customHeight="true" outlineLevel="0" collapsed="false">
      <c r="A200" s="318" t="s">
        <v>338</v>
      </c>
      <c r="B200" s="318"/>
      <c r="C200" s="318"/>
      <c r="D200" s="318"/>
      <c r="E200" s="318"/>
      <c r="F200" s="318"/>
      <c r="G200" s="318"/>
      <c r="H200" s="318"/>
      <c r="I200" s="318"/>
      <c r="J200" s="318"/>
      <c r="K200" s="318"/>
      <c r="L200" s="318"/>
      <c r="M200" s="318"/>
      <c r="N200" s="318"/>
      <c r="O200" s="318"/>
      <c r="P200" s="318"/>
      <c r="Q200" s="318"/>
      <c r="R200" s="318"/>
      <c r="S200" s="318"/>
      <c r="T200" s="318"/>
      <c r="U200" s="318"/>
      <c r="V200" s="318"/>
      <c r="W200" s="318"/>
      <c r="X200" s="318"/>
      <c r="Y200" s="318"/>
      <c r="Z200" s="318"/>
      <c r="AA200" s="318"/>
      <c r="AB200" s="318"/>
      <c r="AC200" s="318"/>
      <c r="AD200" s="318"/>
      <c r="AE200" s="318"/>
      <c r="AF200" s="318"/>
      <c r="AG200" s="318"/>
      <c r="AH200" s="318"/>
      <c r="AI200" s="318"/>
      <c r="AJ200" s="318"/>
      <c r="AK200" s="318"/>
    </row>
    <row r="201" customFormat="false" ht="18.75" hidden="false" customHeight="true" outlineLevel="0" collapsed="false">
      <c r="A201" s="267" t="s">
        <v>339</v>
      </c>
    </row>
    <row r="202" customFormat="false" ht="11.25" hidden="false" customHeight="false" outlineLevel="0" collapsed="false">
      <c r="A202" s="267" t="s">
        <v>340</v>
      </c>
    </row>
    <row r="203" customFormat="false" ht="11.25" hidden="false" customHeight="false" outlineLevel="0" collapsed="false">
      <c r="A203" s="311" t="str">
        <f aca="false">"(*) inserire i dati comunicati nella tab.1 (colonna presenti al 31/12/"&amp;M1-1&amp;") della rilevazione dell'anno precedente"</f>
        <v>(*) inserire i dati comunicati nella tab.1 (colonna presenti al 31/12/2016) della rilevazione dell'anno precedente</v>
      </c>
    </row>
    <row r="204" customFormat="false" ht="11.25" hidden="false" customHeight="false" outlineLevel="0" collapsed="false">
      <c r="A204" s="267" t="s">
        <v>341</v>
      </c>
    </row>
    <row r="205" customFormat="false" ht="12.75" hidden="false" customHeight="false" outlineLevel="0" collapsed="false">
      <c r="D205" s="319" t="str">
        <f aca="false">IF(LEN(A200)&gt;250,"ATTENZIONE: Il numero massimo di caratteri consentiti nel campo note è 250","")</f>
        <v>ATTENZIONE: Il numero massimo di caratteri consentiti nel campo note è 250</v>
      </c>
      <c r="AB205" s="319" t="str">
        <f aca="false">IF(LEN(Y200)&gt;250,"ATTENZIONE: Il numero massimo di caratteri consentiti nel campo note è 250","")</f>
        <v/>
      </c>
    </row>
  </sheetData>
  <sheetProtection sheet="true" password="ea98" formatColumns="false" selectLockedCells="true"/>
  <mergeCells count="17">
    <mergeCell ref="H2:M2"/>
    <mergeCell ref="AF2:AK2"/>
    <mergeCell ref="C3:M3"/>
    <mergeCell ref="AA3:AK3"/>
    <mergeCell ref="A4:A5"/>
    <mergeCell ref="B4:B5"/>
    <mergeCell ref="C4:D4"/>
    <mergeCell ref="F4:G4"/>
    <mergeCell ref="H4:I4"/>
    <mergeCell ref="J4:K4"/>
    <mergeCell ref="L4:M4"/>
    <mergeCell ref="AA4:AB4"/>
    <mergeCell ref="AD4:AE4"/>
    <mergeCell ref="AF4:AG4"/>
    <mergeCell ref="AH4:AI4"/>
    <mergeCell ref="AJ4:AK4"/>
    <mergeCell ref="A200:AK200"/>
  </mergeCells>
  <conditionalFormatting sqref="A6:M49 AC13:AC49">
    <cfRule type="expression" priority="2" aboveAverage="0" equalAverage="0" bottom="0" percent="0" rank="0" text="" dxfId="0">
      <formula>$N6&gt;0</formula>
    </cfRule>
  </conditionalFormatting>
  <conditionalFormatting sqref="AA6:AB49 AD6:AK49 AC6:AC12">
    <cfRule type="expression" priority="3" aboveAverage="0" equalAverage="0" bottom="0" percent="0" rank="0" text="" dxfId="1">
      <formula>$N6&gt;0</formula>
    </cfRule>
  </conditionalFormatting>
  <dataValidations count="1">
    <dataValidation allowBlank="true" error="INSERIRE SOLO NUMERI INTERI" errorStyle="stop" errorTitle="ERRORE NEL DATO IMMESSO" operator="between" showDropDown="false" showErrorMessage="true" showInputMessage="false" sqref="F6:K49 AD6:AI49" type="whole">
      <formula1>0</formula1>
      <formula2>999999999999</formula2>
    </dataValidation>
  </dataValidations>
  <printOptions headings="false" gridLines="false" gridLinesSet="true" horizontalCentered="true" verticalCentered="true"/>
  <pageMargins left="0" right="0" top="0.170138888888889" bottom="0.159722222222222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I7" activeCellId="0" sqref="AI7"/>
    </sheetView>
  </sheetViews>
  <sheetFormatPr defaultColWidth="9.328125" defaultRowHeight="11.25" zeroHeight="false" outlineLevelRow="0" outlineLevelCol="0"/>
  <cols>
    <col collapsed="false" customWidth="true" hidden="false" outlineLevel="0" max="1" min="1" style="267" width="32.99"/>
    <col collapsed="false" customWidth="true" hidden="true" outlineLevel="0" max="2" min="2" style="268" width="13.33"/>
    <col collapsed="false" customWidth="true" hidden="true" outlineLevel="0" max="8" min="3" style="267" width="11.16"/>
    <col collapsed="false" customWidth="true" hidden="true" outlineLevel="0" max="16" min="9" style="267" width="10.82"/>
    <col collapsed="false" customWidth="false" hidden="true" outlineLevel="0" max="26" min="17" style="267" width="9.33"/>
    <col collapsed="false" customWidth="true" hidden="false" outlineLevel="0" max="32" min="27" style="267" width="11.16"/>
    <col collapsed="false" customWidth="true" hidden="false" outlineLevel="0" max="40" min="33" style="267" width="10.82"/>
    <col collapsed="false" customWidth="false" hidden="false" outlineLevel="0" max="257" min="41" style="267" width="9.33"/>
  </cols>
  <sheetData>
    <row r="1" customFormat="false" ht="43.5" hidden="false" customHeight="true" outlineLevel="0" collapsed="false">
      <c r="A1" s="269" t="str">
        <f aca="false">t1!A1</f>
        <v>COMPARTO REGIONI ED AUTONOMIE LOCALI - anno 2017</v>
      </c>
      <c r="B1" s="269"/>
      <c r="C1" s="269"/>
      <c r="D1" s="269"/>
      <c r="E1" s="269"/>
      <c r="F1" s="269"/>
      <c r="G1" s="269"/>
      <c r="H1" s="269"/>
      <c r="I1" s="269"/>
      <c r="J1" s="269"/>
      <c r="K1" s="320"/>
      <c r="L1" s="321"/>
      <c r="M1" s="0"/>
      <c r="AI1" s="320"/>
      <c r="AJ1" s="321"/>
      <c r="AK1" s="0"/>
    </row>
    <row r="2" customFormat="false" ht="30" hidden="false" customHeight="true" outlineLevel="0" collapsed="false">
      <c r="A2" s="322"/>
      <c r="G2" s="323"/>
      <c r="H2" s="323"/>
      <c r="I2" s="323"/>
      <c r="J2" s="323"/>
      <c r="K2" s="323"/>
      <c r="L2" s="323"/>
      <c r="AE2" s="323"/>
      <c r="AF2" s="323"/>
      <c r="AG2" s="323"/>
      <c r="AH2" s="323"/>
      <c r="AI2" s="323"/>
      <c r="AJ2" s="323"/>
    </row>
    <row r="3" customFormat="false" ht="24.75" hidden="false" customHeight="true" outlineLevel="0" collapsed="false">
      <c r="A3" s="324"/>
      <c r="B3" s="325"/>
      <c r="C3" s="326" t="s">
        <v>342</v>
      </c>
      <c r="D3" s="326"/>
      <c r="E3" s="326"/>
      <c r="F3" s="326"/>
      <c r="G3" s="326"/>
      <c r="H3" s="326"/>
      <c r="I3" s="326"/>
      <c r="J3" s="326"/>
      <c r="K3" s="326"/>
      <c r="L3" s="326"/>
      <c r="M3" s="327"/>
      <c r="N3" s="327"/>
      <c r="O3" s="327"/>
      <c r="P3" s="328"/>
      <c r="AA3" s="326" t="s">
        <v>342</v>
      </c>
      <c r="AB3" s="326"/>
      <c r="AC3" s="326"/>
      <c r="AD3" s="326"/>
      <c r="AE3" s="326"/>
      <c r="AF3" s="326"/>
      <c r="AG3" s="326"/>
      <c r="AH3" s="326"/>
      <c r="AI3" s="326"/>
      <c r="AJ3" s="326"/>
      <c r="AK3" s="327"/>
      <c r="AL3" s="327"/>
      <c r="AM3" s="327"/>
      <c r="AN3" s="328"/>
    </row>
    <row r="4" customFormat="false" ht="52.5" hidden="false" customHeight="true" outlineLevel="0" collapsed="false">
      <c r="A4" s="329" t="s">
        <v>343</v>
      </c>
      <c r="B4" s="330" t="s">
        <v>242</v>
      </c>
      <c r="C4" s="331" t="s">
        <v>344</v>
      </c>
      <c r="D4" s="331"/>
      <c r="E4" s="331" t="s">
        <v>345</v>
      </c>
      <c r="F4" s="331"/>
      <c r="G4" s="331" t="s">
        <v>346</v>
      </c>
      <c r="H4" s="331"/>
      <c r="I4" s="331" t="s">
        <v>347</v>
      </c>
      <c r="J4" s="331"/>
      <c r="K4" s="331" t="s">
        <v>348</v>
      </c>
      <c r="L4" s="331"/>
      <c r="M4" s="331" t="s">
        <v>349</v>
      </c>
      <c r="N4" s="331"/>
      <c r="O4" s="332" t="s">
        <v>350</v>
      </c>
      <c r="P4" s="332"/>
      <c r="AA4" s="331" t="s">
        <v>344</v>
      </c>
      <c r="AB4" s="331"/>
      <c r="AC4" s="331" t="s">
        <v>345</v>
      </c>
      <c r="AD4" s="331"/>
      <c r="AE4" s="331" t="s">
        <v>346</v>
      </c>
      <c r="AF4" s="331"/>
      <c r="AG4" s="331" t="s">
        <v>347</v>
      </c>
      <c r="AH4" s="331"/>
      <c r="AI4" s="331" t="s">
        <v>348</v>
      </c>
      <c r="AJ4" s="331"/>
      <c r="AK4" s="331" t="s">
        <v>349</v>
      </c>
      <c r="AL4" s="331"/>
      <c r="AM4" s="332" t="s">
        <v>350</v>
      </c>
      <c r="AN4" s="332"/>
    </row>
    <row r="5" customFormat="false" ht="20.25" hidden="false" customHeight="true" outlineLevel="0" collapsed="false">
      <c r="A5" s="333"/>
      <c r="B5" s="334"/>
      <c r="C5" s="335" t="s">
        <v>247</v>
      </c>
      <c r="D5" s="336" t="s">
        <v>248</v>
      </c>
      <c r="E5" s="335" t="s">
        <v>247</v>
      </c>
      <c r="F5" s="336" t="s">
        <v>248</v>
      </c>
      <c r="G5" s="335" t="s">
        <v>247</v>
      </c>
      <c r="H5" s="336" t="s">
        <v>248</v>
      </c>
      <c r="I5" s="335" t="s">
        <v>247</v>
      </c>
      <c r="J5" s="336" t="s">
        <v>248</v>
      </c>
      <c r="K5" s="335" t="s">
        <v>247</v>
      </c>
      <c r="L5" s="337" t="s">
        <v>248</v>
      </c>
      <c r="M5" s="335" t="s">
        <v>247</v>
      </c>
      <c r="N5" s="337" t="s">
        <v>248</v>
      </c>
      <c r="O5" s="335" t="s">
        <v>247</v>
      </c>
      <c r="P5" s="337" t="s">
        <v>248</v>
      </c>
      <c r="AA5" s="335" t="s">
        <v>247</v>
      </c>
      <c r="AB5" s="336" t="s">
        <v>248</v>
      </c>
      <c r="AC5" s="335" t="s">
        <v>247</v>
      </c>
      <c r="AD5" s="336" t="s">
        <v>248</v>
      </c>
      <c r="AE5" s="335" t="s">
        <v>247</v>
      </c>
      <c r="AF5" s="336" t="s">
        <v>248</v>
      </c>
      <c r="AG5" s="335" t="s">
        <v>247</v>
      </c>
      <c r="AH5" s="336" t="s">
        <v>248</v>
      </c>
      <c r="AI5" s="335" t="s">
        <v>247</v>
      </c>
      <c r="AJ5" s="337" t="s">
        <v>248</v>
      </c>
      <c r="AK5" s="335" t="s">
        <v>247</v>
      </c>
      <c r="AL5" s="337" t="s">
        <v>248</v>
      </c>
      <c r="AM5" s="335" t="s">
        <v>247</v>
      </c>
      <c r="AN5" s="337" t="s">
        <v>248</v>
      </c>
    </row>
    <row r="6" customFormat="false" ht="20.25" hidden="false" customHeight="true" outlineLevel="0" collapsed="false">
      <c r="A6" s="338" t="s">
        <v>351</v>
      </c>
      <c r="B6" s="339" t="s">
        <v>352</v>
      </c>
      <c r="C6" s="340" t="n">
        <f aca="false">ROUND(AA6,2)</f>
        <v>0</v>
      </c>
      <c r="D6" s="341" t="n">
        <f aca="false">ROUND(AB6,2)</f>
        <v>0</v>
      </c>
      <c r="E6" s="340" t="n">
        <f aca="false">ROUND(AC6,2)</f>
        <v>0</v>
      </c>
      <c r="F6" s="341" t="n">
        <f aca="false">ROUND(AD6,2)</f>
        <v>0</v>
      </c>
      <c r="G6" s="340" t="n">
        <f aca="false">ROUND(AE6,2)</f>
        <v>0</v>
      </c>
      <c r="H6" s="341" t="n">
        <f aca="false">ROUND(AF6,2)</f>
        <v>0</v>
      </c>
      <c r="I6" s="340" t="n">
        <f aca="false">ROUND(AG6,2)</f>
        <v>0</v>
      </c>
      <c r="J6" s="341" t="n">
        <f aca="false">ROUND(AH6,2)</f>
        <v>0</v>
      </c>
      <c r="K6" s="342" t="n">
        <f aca="false">ROUND(AI6,0)</f>
        <v>0</v>
      </c>
      <c r="L6" s="343" t="n">
        <f aca="false">ROUND(AJ6,0)</f>
        <v>0</v>
      </c>
      <c r="M6" s="342" t="n">
        <f aca="false">ROUND(AK6,0)</f>
        <v>0</v>
      </c>
      <c r="N6" s="343" t="n">
        <f aca="false">ROUND(AL6,0)</f>
        <v>0</v>
      </c>
      <c r="O6" s="342" t="n">
        <f aca="false">ROUND(AM6,0)</f>
        <v>0</v>
      </c>
      <c r="P6" s="343" t="n">
        <f aca="false">ROUND(AN6,0)</f>
        <v>0</v>
      </c>
      <c r="AA6" s="340" t="n">
        <v>0</v>
      </c>
      <c r="AB6" s="341" t="n">
        <v>0</v>
      </c>
      <c r="AC6" s="341" t="n">
        <v>0</v>
      </c>
      <c r="AD6" s="341" t="n">
        <v>0</v>
      </c>
      <c r="AE6" s="341" t="n">
        <v>0</v>
      </c>
      <c r="AF6" s="341" t="n">
        <v>0</v>
      </c>
      <c r="AG6" s="341" t="n">
        <v>0</v>
      </c>
      <c r="AH6" s="341" t="n">
        <v>0</v>
      </c>
      <c r="AI6" s="341" t="n">
        <v>0</v>
      </c>
      <c r="AJ6" s="341" t="n">
        <v>0</v>
      </c>
      <c r="AK6" s="340" t="n">
        <v>0</v>
      </c>
      <c r="AL6" s="344" t="n">
        <v>0</v>
      </c>
      <c r="AM6" s="340" t="n">
        <v>0</v>
      </c>
      <c r="AN6" s="344" t="n">
        <v>0</v>
      </c>
    </row>
    <row r="7" customFormat="false" ht="20.25" hidden="false" customHeight="true" outlineLevel="0" collapsed="false">
      <c r="A7" s="338" t="s">
        <v>353</v>
      </c>
      <c r="B7" s="345" t="s">
        <v>354</v>
      </c>
      <c r="C7" s="346" t="n">
        <f aca="false">ROUND(AA7,2)</f>
        <v>0</v>
      </c>
      <c r="D7" s="347" t="n">
        <f aca="false">ROUND(AB7,2)</f>
        <v>0</v>
      </c>
      <c r="E7" s="346" t="n">
        <f aca="false">ROUND(AC7,2)</f>
        <v>0</v>
      </c>
      <c r="F7" s="347" t="n">
        <f aca="false">ROUND(AD7,2)</f>
        <v>0</v>
      </c>
      <c r="G7" s="346" t="n">
        <f aca="false">ROUND(AE7,2)</f>
        <v>0</v>
      </c>
      <c r="H7" s="347" t="n">
        <f aca="false">ROUND(AF7,2)</f>
        <v>0</v>
      </c>
      <c r="I7" s="346" t="n">
        <f aca="false">ROUND(AG7,2)</f>
        <v>0</v>
      </c>
      <c r="J7" s="347" t="n">
        <f aca="false">ROUND(AH7,2)</f>
        <v>0</v>
      </c>
      <c r="K7" s="348" t="n">
        <f aca="false">ROUND(AI7,0)</f>
        <v>0</v>
      </c>
      <c r="L7" s="349" t="n">
        <f aca="false">ROUND(AJ7,0)</f>
        <v>0</v>
      </c>
      <c r="M7" s="348" t="n">
        <f aca="false">ROUND(AK7,0)</f>
        <v>0</v>
      </c>
      <c r="N7" s="349" t="n">
        <f aca="false">ROUND(AL7,0)</f>
        <v>0</v>
      </c>
      <c r="O7" s="348" t="n">
        <f aca="false">ROUND(AM7,0)</f>
        <v>4</v>
      </c>
      <c r="P7" s="349" t="n">
        <f aca="false">ROUND(AN7,0)</f>
        <v>2</v>
      </c>
      <c r="AA7" s="346" t="n">
        <v>0</v>
      </c>
      <c r="AB7" s="347" t="n">
        <v>0</v>
      </c>
      <c r="AC7" s="341" t="n">
        <v>0</v>
      </c>
      <c r="AD7" s="341" t="n">
        <v>0</v>
      </c>
      <c r="AE7" s="341" t="n">
        <v>0</v>
      </c>
      <c r="AF7" s="341" t="n">
        <v>0</v>
      </c>
      <c r="AG7" s="341" t="n">
        <v>0</v>
      </c>
      <c r="AH7" s="341" t="n">
        <v>0</v>
      </c>
      <c r="AI7" s="341" t="n">
        <v>0</v>
      </c>
      <c r="AJ7" s="341" t="n">
        <v>0</v>
      </c>
      <c r="AK7" s="346" t="n">
        <v>0</v>
      </c>
      <c r="AL7" s="350" t="n">
        <v>0</v>
      </c>
      <c r="AM7" s="346" t="n">
        <v>4</v>
      </c>
      <c r="AN7" s="350" t="n">
        <v>2</v>
      </c>
    </row>
    <row r="8" customFormat="false" ht="20.25" hidden="false" customHeight="true" outlineLevel="0" collapsed="false">
      <c r="A8" s="338" t="s">
        <v>355</v>
      </c>
      <c r="B8" s="345" t="s">
        <v>356</v>
      </c>
      <c r="C8" s="351" t="n">
        <f aca="false">ROUND(AA8,2)</f>
        <v>0</v>
      </c>
      <c r="D8" s="341" t="n">
        <f aca="false">ROUND(AB8,2)</f>
        <v>0</v>
      </c>
      <c r="E8" s="351" t="n">
        <f aca="false">ROUND(AC8,2)</f>
        <v>0</v>
      </c>
      <c r="F8" s="341" t="n">
        <f aca="false">ROUND(AD8,2)</f>
        <v>0</v>
      </c>
      <c r="G8" s="351" t="n">
        <f aca="false">ROUND(AE8,2)</f>
        <v>0</v>
      </c>
      <c r="H8" s="341" t="n">
        <f aca="false">ROUND(AF8,2)</f>
        <v>0</v>
      </c>
      <c r="I8" s="351" t="n">
        <f aca="false">ROUND(AG8,2)</f>
        <v>0</v>
      </c>
      <c r="J8" s="341" t="n">
        <f aca="false">ROUND(AH8,2)</f>
        <v>0</v>
      </c>
      <c r="K8" s="352" t="n">
        <f aca="false">ROUND(AI8,0)</f>
        <v>0</v>
      </c>
      <c r="L8" s="343" t="n">
        <f aca="false">ROUND(AJ8,0)</f>
        <v>0</v>
      </c>
      <c r="M8" s="352" t="n">
        <f aca="false">ROUND(AK8,0)</f>
        <v>3</v>
      </c>
      <c r="N8" s="343" t="n">
        <f aca="false">ROUND(AL8,0)</f>
        <v>0</v>
      </c>
      <c r="O8" s="352" t="n">
        <f aca="false">ROUND(AM8,0)</f>
        <v>4</v>
      </c>
      <c r="P8" s="343" t="n">
        <f aca="false">ROUND(AN8,0)</f>
        <v>0</v>
      </c>
      <c r="AA8" s="351" t="n">
        <v>0</v>
      </c>
      <c r="AB8" s="341" t="n">
        <v>0</v>
      </c>
      <c r="AC8" s="341" t="n">
        <v>0</v>
      </c>
      <c r="AD8" s="341" t="n">
        <v>0</v>
      </c>
      <c r="AE8" s="341" t="n">
        <v>0</v>
      </c>
      <c r="AF8" s="341" t="n">
        <v>0</v>
      </c>
      <c r="AG8" s="341" t="n">
        <v>0</v>
      </c>
      <c r="AH8" s="341" t="n">
        <v>0</v>
      </c>
      <c r="AI8" s="341" t="n">
        <v>0</v>
      </c>
      <c r="AJ8" s="341" t="n">
        <v>0</v>
      </c>
      <c r="AK8" s="351" t="n">
        <v>3</v>
      </c>
      <c r="AL8" s="344" t="n">
        <v>0</v>
      </c>
      <c r="AM8" s="351" t="n">
        <v>4</v>
      </c>
      <c r="AN8" s="344" t="n">
        <v>0</v>
      </c>
    </row>
    <row r="9" customFormat="false" ht="20.25" hidden="false" customHeight="true" outlineLevel="0" collapsed="false">
      <c r="A9" s="338" t="s">
        <v>357</v>
      </c>
      <c r="B9" s="345" t="s">
        <v>358</v>
      </c>
      <c r="C9" s="353" t="n">
        <f aca="false">ROUND(AA9,2)</f>
        <v>0</v>
      </c>
      <c r="D9" s="347" t="n">
        <f aca="false">ROUND(AB9,2)</f>
        <v>0</v>
      </c>
      <c r="E9" s="353" t="n">
        <f aca="false">ROUND(AC9,2)</f>
        <v>0</v>
      </c>
      <c r="F9" s="347" t="n">
        <f aca="false">ROUND(AD9,2)</f>
        <v>0</v>
      </c>
      <c r="G9" s="353" t="n">
        <f aca="false">ROUND(AE9,2)</f>
        <v>0</v>
      </c>
      <c r="H9" s="347" t="n">
        <f aca="false">ROUND(AF9,2)</f>
        <v>0</v>
      </c>
      <c r="I9" s="353" t="n">
        <f aca="false">ROUND(AG9,2)</f>
        <v>0</v>
      </c>
      <c r="J9" s="347" t="n">
        <f aca="false">ROUND(AH9,2)</f>
        <v>0</v>
      </c>
      <c r="K9" s="354" t="n">
        <f aca="false">ROUND(AI9,0)</f>
        <v>0</v>
      </c>
      <c r="L9" s="349" t="n">
        <f aca="false">ROUND(AJ9,0)</f>
        <v>0</v>
      </c>
      <c r="M9" s="354" t="n">
        <f aca="false">ROUND(AK9,0)</f>
        <v>0</v>
      </c>
      <c r="N9" s="349" t="n">
        <f aca="false">ROUND(AL9,0)</f>
        <v>0</v>
      </c>
      <c r="O9" s="354" t="n">
        <f aca="false">ROUND(AM9,0)</f>
        <v>0</v>
      </c>
      <c r="P9" s="349" t="n">
        <f aca="false">ROUND(AN9,0)</f>
        <v>0</v>
      </c>
      <c r="AA9" s="353" t="n">
        <v>0</v>
      </c>
      <c r="AB9" s="347" t="n">
        <v>0</v>
      </c>
      <c r="AC9" s="341" t="n">
        <v>0</v>
      </c>
      <c r="AD9" s="341" t="n">
        <v>0</v>
      </c>
      <c r="AE9" s="341" t="n">
        <v>0</v>
      </c>
      <c r="AF9" s="341" t="n">
        <v>0</v>
      </c>
      <c r="AG9" s="341" t="n">
        <v>0</v>
      </c>
      <c r="AH9" s="341" t="n">
        <v>0</v>
      </c>
      <c r="AI9" s="341" t="n">
        <v>0</v>
      </c>
      <c r="AJ9" s="341" t="n">
        <v>0</v>
      </c>
      <c r="AK9" s="353" t="n">
        <v>0</v>
      </c>
      <c r="AL9" s="350" t="n">
        <v>0</v>
      </c>
      <c r="AM9" s="353" t="n">
        <v>0</v>
      </c>
      <c r="AN9" s="350" t="n">
        <v>0</v>
      </c>
    </row>
    <row r="10" customFormat="false" ht="20.25" hidden="false" customHeight="true" outlineLevel="0" collapsed="false">
      <c r="A10" s="338" t="s">
        <v>359</v>
      </c>
      <c r="B10" s="355" t="s">
        <v>360</v>
      </c>
      <c r="C10" s="353" t="n">
        <f aca="false">ROUND(AA10,2)</f>
        <v>0</v>
      </c>
      <c r="D10" s="347" t="n">
        <f aca="false">ROUND(AB10,2)</f>
        <v>0</v>
      </c>
      <c r="E10" s="353" t="n">
        <f aca="false">ROUND(AC10,2)</f>
        <v>0</v>
      </c>
      <c r="F10" s="347" t="n">
        <f aca="false">ROUND(AD10,2)</f>
        <v>0</v>
      </c>
      <c r="G10" s="353" t="n">
        <f aca="false">ROUND(AE10,2)</f>
        <v>0</v>
      </c>
      <c r="H10" s="347" t="n">
        <f aca="false">ROUND(AF10,2)</f>
        <v>0</v>
      </c>
      <c r="I10" s="353" t="n">
        <f aca="false">ROUND(AG10,2)</f>
        <v>0</v>
      </c>
      <c r="J10" s="347" t="n">
        <f aca="false">ROUND(AH10,2)</f>
        <v>0</v>
      </c>
      <c r="K10" s="354" t="n">
        <f aca="false">ROUND(AI10,0)</f>
        <v>0</v>
      </c>
      <c r="L10" s="349" t="n">
        <f aca="false">ROUND(AJ10,0)</f>
        <v>0</v>
      </c>
      <c r="M10" s="354" t="n">
        <f aca="false">ROUND(AK10,0)</f>
        <v>0</v>
      </c>
      <c r="N10" s="349" t="n">
        <f aca="false">ROUND(AL10,0)</f>
        <v>0</v>
      </c>
      <c r="O10" s="354" t="n">
        <f aca="false">ROUND(AM10,0)</f>
        <v>0</v>
      </c>
      <c r="P10" s="349" t="n">
        <f aca="false">ROUND(AN10,0)</f>
        <v>0</v>
      </c>
      <c r="AA10" s="353" t="n">
        <v>0</v>
      </c>
      <c r="AB10" s="347" t="n">
        <v>0</v>
      </c>
      <c r="AC10" s="341" t="n">
        <v>0</v>
      </c>
      <c r="AD10" s="341" t="n">
        <v>0</v>
      </c>
      <c r="AE10" s="341" t="n">
        <v>0</v>
      </c>
      <c r="AF10" s="341" t="n">
        <v>0</v>
      </c>
      <c r="AG10" s="341" t="n">
        <v>0</v>
      </c>
      <c r="AH10" s="341" t="n">
        <v>0</v>
      </c>
      <c r="AI10" s="341" t="n">
        <v>0</v>
      </c>
      <c r="AJ10" s="341" t="n">
        <v>0</v>
      </c>
      <c r="AK10" s="353" t="n">
        <v>0</v>
      </c>
      <c r="AL10" s="350" t="n">
        <v>0</v>
      </c>
      <c r="AM10" s="353" t="n">
        <v>0</v>
      </c>
      <c r="AN10" s="350" t="n">
        <v>0</v>
      </c>
    </row>
    <row r="11" customFormat="false" ht="33" hidden="false" customHeight="true" outlineLevel="0" collapsed="false">
      <c r="A11" s="356" t="s">
        <v>337</v>
      </c>
      <c r="B11" s="304"/>
      <c r="C11" s="357" t="n">
        <f aca="false">SUM(C6:C10)</f>
        <v>0</v>
      </c>
      <c r="D11" s="358" t="n">
        <f aca="false">SUM(D6:D10)</f>
        <v>0</v>
      </c>
      <c r="E11" s="357" t="n">
        <f aca="false">SUM(E6:E10)</f>
        <v>0</v>
      </c>
      <c r="F11" s="358" t="n">
        <f aca="false">SUM(F6:F10)</f>
        <v>0</v>
      </c>
      <c r="G11" s="357" t="n">
        <f aca="false">SUM(G6:G10)</f>
        <v>0</v>
      </c>
      <c r="H11" s="358" t="n">
        <f aca="false">SUM(H6:H10)</f>
        <v>0</v>
      </c>
      <c r="I11" s="357" t="n">
        <f aca="false">SUM(I6:I10)</f>
        <v>0</v>
      </c>
      <c r="J11" s="358" t="n">
        <f aca="false">SUM(J6:J10)</f>
        <v>0</v>
      </c>
      <c r="K11" s="357" t="n">
        <f aca="false">SUM(K6:K10)</f>
        <v>0</v>
      </c>
      <c r="L11" s="359" t="n">
        <f aca="false">SUM(L6:L10)</f>
        <v>0</v>
      </c>
      <c r="M11" s="357" t="n">
        <f aca="false">SUM(M6:M10)</f>
        <v>3</v>
      </c>
      <c r="N11" s="359" t="n">
        <f aca="false">SUM(N6:N10)</f>
        <v>0</v>
      </c>
      <c r="O11" s="357" t="n">
        <f aca="false">SUM(O6:O10)</f>
        <v>8</v>
      </c>
      <c r="P11" s="359" t="n">
        <f aca="false">SUM(P6:P10)</f>
        <v>2</v>
      </c>
      <c r="AA11" s="357" t="n">
        <f aca="false">SUM(AA6:AA10)</f>
        <v>0</v>
      </c>
      <c r="AB11" s="358" t="n">
        <f aca="false">SUM(AB6:AB10)</f>
        <v>0</v>
      </c>
      <c r="AC11" s="357" t="n">
        <f aca="false">SUM(AC6:AC10)</f>
        <v>0</v>
      </c>
      <c r="AD11" s="358" t="n">
        <f aca="false">SUM(AD6:AD10)</f>
        <v>0</v>
      </c>
      <c r="AE11" s="357" t="n">
        <f aca="false">SUM(AE6:AE10)</f>
        <v>0</v>
      </c>
      <c r="AF11" s="358" t="n">
        <f aca="false">SUM(AF6:AF10)</f>
        <v>0</v>
      </c>
      <c r="AG11" s="357" t="n">
        <f aca="false">SUM(AG6:AG10)</f>
        <v>0</v>
      </c>
      <c r="AH11" s="358" t="n">
        <f aca="false">SUM(AH6:AH10)</f>
        <v>0</v>
      </c>
      <c r="AI11" s="357" t="n">
        <f aca="false">SUM(AI6:AI10)</f>
        <v>0</v>
      </c>
      <c r="AJ11" s="359" t="n">
        <f aca="false">SUM(AJ6:AJ10)</f>
        <v>0</v>
      </c>
      <c r="AK11" s="357" t="n">
        <f aca="false">SUM(AK6:AK10)</f>
        <v>3</v>
      </c>
      <c r="AL11" s="359" t="n">
        <f aca="false">SUM(AL6:AL10)</f>
        <v>0</v>
      </c>
      <c r="AM11" s="357" t="n">
        <f aca="false">SUM(AM6:AM10)</f>
        <v>8</v>
      </c>
      <c r="AN11" s="359" t="n">
        <f aca="false">SUM(AN6:AN10)</f>
        <v>2</v>
      </c>
    </row>
    <row r="12" customFormat="false" ht="8.25" hidden="false" customHeight="true" outlineLevel="0" collapsed="false">
      <c r="A12" s="360"/>
      <c r="B12" s="361"/>
      <c r="C12" s="362"/>
      <c r="D12" s="363"/>
      <c r="E12" s="362"/>
      <c r="F12" s="363"/>
      <c r="G12" s="362"/>
      <c r="H12" s="363"/>
      <c r="I12" s="362"/>
      <c r="J12" s="363"/>
      <c r="K12" s="362"/>
      <c r="L12" s="363"/>
      <c r="AA12" s="362"/>
      <c r="AB12" s="363"/>
      <c r="AC12" s="362"/>
      <c r="AD12" s="363"/>
      <c r="AE12" s="362"/>
      <c r="AF12" s="363"/>
      <c r="AG12" s="362"/>
      <c r="AH12" s="363"/>
      <c r="AI12" s="362"/>
      <c r="AJ12" s="363"/>
    </row>
    <row r="13" customFormat="false" ht="12.75" hidden="false" customHeight="false" outlineLevel="0" collapsed="false">
      <c r="A13" s="364" t="s">
        <v>361</v>
      </c>
    </row>
    <row r="14" customFormat="false" ht="12.75" hidden="false" customHeight="false" outlineLevel="0" collapsed="false">
      <c r="A14" s="364" t="s">
        <v>362</v>
      </c>
    </row>
  </sheetData>
  <sheetProtection sheet="true" password="ea98" formatColumns="false" selectLockedCells="true"/>
  <mergeCells count="18">
    <mergeCell ref="G2:L2"/>
    <mergeCell ref="AE2:AJ2"/>
    <mergeCell ref="C3:L3"/>
    <mergeCell ref="AA3:AJ3"/>
    <mergeCell ref="C4:D4"/>
    <mergeCell ref="E4:F4"/>
    <mergeCell ref="G4:H4"/>
    <mergeCell ref="I4:J4"/>
    <mergeCell ref="K4:L4"/>
    <mergeCell ref="M4:N4"/>
    <mergeCell ref="O4:P4"/>
    <mergeCell ref="AA4:AB4"/>
    <mergeCell ref="AC4:AD4"/>
    <mergeCell ref="AE4:AF4"/>
    <mergeCell ref="AG4:AH4"/>
    <mergeCell ref="AI4:AJ4"/>
    <mergeCell ref="AK4:AL4"/>
    <mergeCell ref="AM4:AN4"/>
  </mergeCells>
  <dataValidations count="2">
    <dataValidation allowBlank="true" errorStyle="stop" operator="between" prompt="Inserire solo numeri decimali con due cifre dopo la virgola" promptTitle="ATTENZIONE!" showDropDown="false" showErrorMessage="true" showInputMessage="true" sqref="C6:J10 AA6:AH10" type="decimal">
      <formula1>0</formula1>
      <formula2>9999999</formula2>
    </dataValidation>
    <dataValidation allowBlank="true" errorStyle="stop" operator="between" prompt="Inserire solo numeri decimali con due cifre dopo la virgola" promptTitle="ATTENZIONE!" showDropDown="false" showErrorMessage="true" showInputMessage="false" sqref="K6:P10 AI6:AN10" type="whole">
      <formula1>0</formula1>
      <formula2>9999999</formula2>
    </dataValidation>
  </dataValidations>
  <printOptions headings="false" gridLines="false" gridLinesSet="true" horizontalCentered="true" verticalCentered="true"/>
  <pageMargins left="0" right="0" top="0.196527777777778" bottom="0.315277777777778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328125" defaultRowHeight="10.5" zeroHeight="false" outlineLevelRow="0" outlineLevelCol="0"/>
  <cols>
    <col collapsed="false" customWidth="true" hidden="false" outlineLevel="0" max="1" min="1" style="365" width="6.16"/>
    <col collapsed="false" customWidth="true" hidden="false" outlineLevel="0" max="2" min="2" style="366" width="12.99"/>
    <col collapsed="false" customWidth="true" hidden="false" outlineLevel="0" max="3" min="3" style="366" width="29.82"/>
    <col collapsed="false" customWidth="true" hidden="false" outlineLevel="0" max="11" min="4" style="366" width="13.49"/>
    <col collapsed="false" customWidth="true" hidden="true" outlineLevel="0" max="19" min="12" style="366" width="7.82"/>
    <col collapsed="false" customWidth="false" hidden="true" outlineLevel="0" max="20" min="20" style="366" width="9.33"/>
    <col collapsed="false" customWidth="false" hidden="false" outlineLevel="0" max="257" min="21" style="366" width="9.33"/>
  </cols>
  <sheetData>
    <row r="1" customFormat="false" ht="23.25" hidden="false" customHeight="true" outlineLevel="0" collapsed="false">
      <c r="A1" s="365" t="str">
        <f aca="false">SI_1!A2</f>
        <v>RALN</v>
      </c>
      <c r="B1" s="367" t="str">
        <f aca="false">t1!A1</f>
        <v>COMPARTO REGIONI ED AUTONOMIE LOCALI - anno 2017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</row>
    <row r="2" customFormat="false" ht="10.5" hidden="false" customHeight="false" outlineLevel="0" collapsed="false"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</row>
    <row r="3" customFormat="false" ht="23.25" hidden="false" customHeight="true" outlineLevel="0" collapsed="false">
      <c r="D3" s="369"/>
      <c r="E3" s="369"/>
      <c r="F3" s="369"/>
      <c r="G3" s="369"/>
      <c r="H3" s="369"/>
      <c r="I3" s="369"/>
      <c r="J3" s="370"/>
      <c r="K3" s="370"/>
      <c r="M3" s="371"/>
      <c r="N3" s="371"/>
      <c r="O3" s="371"/>
      <c r="P3" s="371"/>
      <c r="Q3" s="371"/>
      <c r="R3" s="371"/>
    </row>
    <row r="4" customFormat="false" ht="12" hidden="false" customHeight="false" outlineLevel="0" collapsed="false">
      <c r="D4" s="372"/>
    </row>
    <row r="6" customFormat="false" ht="15" hidden="true" customHeight="true" outlineLevel="0" collapsed="false">
      <c r="B6" s="373"/>
      <c r="C6" s="373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</row>
    <row r="7" customFormat="false" ht="13.5" hidden="true" customHeight="true" outlineLevel="0" collapsed="false">
      <c r="B7" s="373"/>
      <c r="C7" s="373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</row>
    <row r="8" customFormat="false" ht="60" hidden="false" customHeight="true" outlineLevel="0" collapsed="false">
      <c r="B8" s="373" t="s">
        <v>363</v>
      </c>
      <c r="C8" s="373"/>
      <c r="D8" s="375" t="s">
        <v>364</v>
      </c>
      <c r="E8" s="375"/>
      <c r="F8" s="376" t="s">
        <v>365</v>
      </c>
      <c r="G8" s="376"/>
      <c r="H8" s="376" t="s">
        <v>366</v>
      </c>
      <c r="I8" s="376"/>
      <c r="J8" s="377" t="s">
        <v>367</v>
      </c>
      <c r="K8" s="377"/>
      <c r="L8" s="378"/>
      <c r="M8" s="378"/>
      <c r="N8" s="376"/>
      <c r="O8" s="376"/>
      <c r="P8" s="376"/>
      <c r="Q8" s="376"/>
      <c r="R8" s="377"/>
      <c r="S8" s="377"/>
    </row>
    <row r="9" customFormat="false" ht="12" hidden="false" customHeight="true" outlineLevel="0" collapsed="false">
      <c r="B9" s="379" t="s">
        <v>368</v>
      </c>
      <c r="C9" s="379"/>
      <c r="D9" s="375" t="s">
        <v>369</v>
      </c>
      <c r="E9" s="380" t="s">
        <v>370</v>
      </c>
      <c r="F9" s="376" t="s">
        <v>369</v>
      </c>
      <c r="G9" s="380" t="s">
        <v>370</v>
      </c>
      <c r="H9" s="376" t="s">
        <v>369</v>
      </c>
      <c r="I9" s="380" t="s">
        <v>370</v>
      </c>
      <c r="J9" s="376" t="s">
        <v>369</v>
      </c>
      <c r="K9" s="381" t="s">
        <v>370</v>
      </c>
      <c r="L9" s="375"/>
      <c r="M9" s="380"/>
      <c r="N9" s="376"/>
      <c r="O9" s="380"/>
      <c r="P9" s="376"/>
      <c r="Q9" s="380"/>
      <c r="R9" s="376"/>
      <c r="S9" s="381"/>
    </row>
    <row r="10" customFormat="false" ht="30.75" hidden="false" customHeight="true" outlineLevel="0" collapsed="false">
      <c r="A10" s="365" t="s">
        <v>371</v>
      </c>
      <c r="B10" s="379" t="s">
        <v>372</v>
      </c>
      <c r="C10" s="379"/>
      <c r="D10" s="382"/>
      <c r="E10" s="383"/>
      <c r="F10" s="383"/>
      <c r="G10" s="383"/>
      <c r="H10" s="384"/>
      <c r="I10" s="384"/>
      <c r="J10" s="384"/>
      <c r="K10" s="385"/>
      <c r="L10" s="386"/>
      <c r="M10" s="384"/>
      <c r="N10" s="384"/>
      <c r="O10" s="384"/>
      <c r="P10" s="384"/>
      <c r="Q10" s="384"/>
      <c r="R10" s="384"/>
      <c r="S10" s="385"/>
    </row>
    <row r="11" customFormat="false" ht="8.1" hidden="false" customHeight="true" outlineLevel="0" collapsed="false">
      <c r="B11" s="387"/>
      <c r="C11" s="387"/>
      <c r="D11" s="387"/>
      <c r="E11" s="387"/>
      <c r="F11" s="387"/>
      <c r="G11" s="387"/>
      <c r="H11" s="387"/>
      <c r="I11" s="387"/>
      <c r="J11" s="387"/>
      <c r="K11" s="387"/>
      <c r="L11" s="387"/>
      <c r="M11" s="387"/>
      <c r="N11" s="387"/>
      <c r="O11" s="387"/>
      <c r="P11" s="387"/>
      <c r="Q11" s="387"/>
      <c r="R11" s="387"/>
      <c r="S11" s="387"/>
    </row>
    <row r="12" customFormat="false" ht="15" hidden="false" customHeight="true" outlineLevel="0" collapsed="false">
      <c r="A12" s="365" t="str">
        <f aca="false">t2!B6</f>
        <v>CD</v>
      </c>
      <c r="B12" s="388" t="s">
        <v>373</v>
      </c>
      <c r="C12" s="389" t="str">
        <f aca="false">t2!A6</f>
        <v>Categoria D</v>
      </c>
      <c r="D12" s="390"/>
      <c r="E12" s="384"/>
      <c r="F12" s="384"/>
      <c r="G12" s="384"/>
      <c r="H12" s="384"/>
      <c r="I12" s="384"/>
      <c r="J12" s="384"/>
      <c r="K12" s="385"/>
      <c r="L12" s="386"/>
      <c r="M12" s="384"/>
      <c r="N12" s="384"/>
      <c r="O12" s="384"/>
      <c r="P12" s="384"/>
      <c r="Q12" s="384"/>
      <c r="R12" s="384"/>
      <c r="S12" s="385"/>
    </row>
    <row r="13" customFormat="false" ht="12" hidden="false" customHeight="false" outlineLevel="0" collapsed="false">
      <c r="A13" s="365" t="str">
        <f aca="false">t2!B7</f>
        <v>CC</v>
      </c>
      <c r="B13" s="388"/>
      <c r="C13" s="389" t="str">
        <f aca="false">t2!A7</f>
        <v>Categoria C</v>
      </c>
      <c r="D13" s="390"/>
      <c r="E13" s="384"/>
      <c r="F13" s="384"/>
      <c r="G13" s="384"/>
      <c r="H13" s="384"/>
      <c r="I13" s="384"/>
      <c r="J13" s="384"/>
      <c r="K13" s="385"/>
      <c r="L13" s="386"/>
      <c r="M13" s="384"/>
      <c r="N13" s="384"/>
      <c r="O13" s="384"/>
      <c r="P13" s="384"/>
      <c r="Q13" s="384"/>
      <c r="R13" s="384"/>
      <c r="S13" s="385"/>
    </row>
    <row r="14" customFormat="false" ht="12" hidden="false" customHeight="false" outlineLevel="0" collapsed="false">
      <c r="A14" s="365" t="str">
        <f aca="false">t2!B8</f>
        <v>CB</v>
      </c>
      <c r="B14" s="388"/>
      <c r="C14" s="389" t="str">
        <f aca="false">t2!A8</f>
        <v>Categoria B</v>
      </c>
      <c r="D14" s="390"/>
      <c r="E14" s="384"/>
      <c r="F14" s="384"/>
      <c r="G14" s="384"/>
      <c r="H14" s="384"/>
      <c r="I14" s="384"/>
      <c r="J14" s="384"/>
      <c r="K14" s="385"/>
      <c r="L14" s="386"/>
      <c r="M14" s="384"/>
      <c r="N14" s="384"/>
      <c r="O14" s="384"/>
      <c r="P14" s="384"/>
      <c r="Q14" s="384"/>
      <c r="R14" s="384"/>
      <c r="S14" s="385"/>
    </row>
    <row r="15" customFormat="false" ht="12" hidden="false" customHeight="false" outlineLevel="0" collapsed="false">
      <c r="A15" s="365" t="str">
        <f aca="false">t2!B9</f>
        <v>CA</v>
      </c>
      <c r="B15" s="388"/>
      <c r="C15" s="389" t="str">
        <f aca="false">t2!A9</f>
        <v>Categoria A</v>
      </c>
      <c r="D15" s="390"/>
      <c r="E15" s="384"/>
      <c r="F15" s="384"/>
      <c r="G15" s="384"/>
      <c r="H15" s="384"/>
      <c r="I15" s="384"/>
      <c r="J15" s="384"/>
      <c r="K15" s="385"/>
      <c r="L15" s="386"/>
      <c r="M15" s="384"/>
      <c r="N15" s="384"/>
      <c r="O15" s="384"/>
      <c r="P15" s="384"/>
      <c r="Q15" s="384"/>
      <c r="R15" s="384"/>
      <c r="S15" s="385"/>
    </row>
    <row r="16" customFormat="false" ht="12.75" hidden="false" customHeight="false" outlineLevel="0" collapsed="false">
      <c r="A16" s="365" t="str">
        <f aca="false">t2!B10</f>
        <v>PC</v>
      </c>
      <c r="B16" s="388"/>
      <c r="C16" s="391" t="str">
        <f aca="false">t2!A10</f>
        <v>Personale contrattista</v>
      </c>
      <c r="D16" s="392"/>
      <c r="E16" s="393"/>
      <c r="F16" s="393"/>
      <c r="G16" s="393"/>
      <c r="H16" s="393"/>
      <c r="I16" s="393"/>
      <c r="J16" s="393"/>
      <c r="K16" s="394"/>
      <c r="L16" s="395"/>
      <c r="M16" s="393"/>
      <c r="N16" s="393"/>
      <c r="O16" s="393"/>
      <c r="P16" s="393"/>
      <c r="Q16" s="393"/>
      <c r="R16" s="393"/>
      <c r="S16" s="394"/>
    </row>
    <row r="17" s="402" customFormat="true" ht="13.5" hidden="false" customHeight="false" outlineLevel="0" collapsed="false">
      <c r="A17" s="396"/>
      <c r="B17" s="388"/>
      <c r="C17" s="397" t="s">
        <v>374</v>
      </c>
      <c r="D17" s="398" t="n">
        <f aca="false">SUM(D12:D16)</f>
        <v>0</v>
      </c>
      <c r="E17" s="399" t="n">
        <f aca="false">SUM(E12:E16)</f>
        <v>0</v>
      </c>
      <c r="F17" s="399" t="n">
        <f aca="false">SUM(F12:F16)</f>
        <v>0</v>
      </c>
      <c r="G17" s="399" t="n">
        <f aca="false">SUM(G12:G16)</f>
        <v>0</v>
      </c>
      <c r="H17" s="399" t="n">
        <f aca="false">SUM(H12:H16)</f>
        <v>0</v>
      </c>
      <c r="I17" s="399" t="n">
        <f aca="false">SUM(I12:I16)</f>
        <v>0</v>
      </c>
      <c r="J17" s="399" t="n">
        <f aca="false">SUM(J12:J16)</f>
        <v>0</v>
      </c>
      <c r="K17" s="400" t="n">
        <f aca="false">SUM(K12:K16)</f>
        <v>0</v>
      </c>
      <c r="L17" s="398"/>
      <c r="M17" s="399"/>
      <c r="N17" s="399"/>
      <c r="O17" s="399"/>
      <c r="P17" s="399"/>
      <c r="Q17" s="399"/>
      <c r="R17" s="399"/>
      <c r="S17" s="400"/>
      <c r="T17" s="401" t="n">
        <f aca="false">SUM(D17:S17,D10:S10)</f>
        <v>0</v>
      </c>
    </row>
    <row r="25" customFormat="false" ht="16.5" hidden="false" customHeight="true" outlineLevel="0" collapsed="false"/>
    <row r="26" customFormat="false" ht="12.75" hidden="false" customHeight="false" outlineLevel="0" collapsed="false">
      <c r="F26" s="403"/>
      <c r="G26" s="403"/>
    </row>
    <row r="27" customFormat="false" ht="12.75" hidden="false" customHeight="false" outlineLevel="0" collapsed="false">
      <c r="F27" s="403"/>
      <c r="G27" s="403"/>
    </row>
    <row r="29" customFormat="false" ht="12.75" hidden="false" customHeight="false" outlineLevel="0" collapsed="false">
      <c r="F29" s="403"/>
      <c r="G29" s="403"/>
    </row>
    <row r="31" customFormat="false" ht="12.75" hidden="false" customHeight="false" outlineLevel="0" collapsed="false">
      <c r="F31" s="403"/>
      <c r="G31" s="403"/>
    </row>
  </sheetData>
  <sheetProtection sheet="true" password="ea98" formatColumns="false" selectLockedCells="true"/>
  <mergeCells count="17">
    <mergeCell ref="B1:S1"/>
    <mergeCell ref="B6:C7"/>
    <mergeCell ref="D6:K7"/>
    <mergeCell ref="L6:S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B9:C9"/>
    <mergeCell ref="B10:C10"/>
    <mergeCell ref="B11:S11"/>
    <mergeCell ref="B12:B17"/>
  </mergeCells>
  <dataValidations count="1">
    <dataValidation allowBlank="true" error="INSERIRE SOLO NUMERI INTERI COMPRESI TRA 0 E 9999999" errorStyle="stop" errorTitle="ERRORE" operator="between" showDropDown="false" showErrorMessage="true" showInputMessage="false" sqref="D10:S10 D12:S16" type="whole">
      <formula1>0</formula1>
      <formula2>9999999</formula2>
    </dataValidation>
  </dataValidations>
  <printOptions headings="false" gridLines="false" gridLinesSet="true" horizontalCentered="false" verticalCentered="false"/>
  <pageMargins left="0.390277777777778" right="0.4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1998-10-29T16:18:41Z</dcterms:created>
  <dc:creator>I. G. O. P. DIV.  VI</dc:creator>
  <dc:description/>
  <dc:language>it-IT</dc:language>
  <cp:lastModifiedBy>tizianam</cp:lastModifiedBy>
  <cp:lastPrinted>2018-09-10T11:00:20Z</cp:lastPrinted>
  <dcterms:modified xsi:type="dcterms:W3CDTF">2018-09-10T11:04:15Z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>_x0000__x0000__x0000_</vt:lpwstr>
  </property>
</Properties>
</file>